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160" windowHeight="8328" tabRatio="843"/>
  </bookViews>
  <sheets>
    <sheet name="SEKTÖRLERE GÖRE 2024" sheetId="34" r:id="rId1"/>
    <sheet name="ORTAK ALIM" sheetId="23" r:id="rId2"/>
    <sheet name="MERKEZ" sheetId="40" r:id="rId3"/>
    <sheet name="GÖYNÜCEK" sheetId="41" r:id="rId4"/>
    <sheet name="GÜMÜŞHACIKÖY" sheetId="43" r:id="rId5"/>
    <sheet name="HAMAMÖZÜ" sheetId="44" r:id="rId6"/>
    <sheet name="MERZİFON" sheetId="45" r:id="rId7"/>
    <sheet name="SULUOVA" sheetId="46" r:id="rId8"/>
    <sheet name="TAŞOVA" sheetId="47" r:id="rId9"/>
  </sheets>
  <definedNames>
    <definedName name="_xlnm.Print_Area" localSheetId="2">MERKEZ!$A$1:$F$69</definedName>
    <definedName name="_xlnm.Print_Area" localSheetId="6">MERZİFON!$A$1:$F$50</definedName>
    <definedName name="_xlnm.Print_Area" localSheetId="1">'ORTAK ALIM'!$A$1:$K$15</definedName>
    <definedName name="_xlnm.Print_Area" localSheetId="0">'SEKTÖRLERE GÖRE 2024'!$A$1:$T$13</definedName>
    <definedName name="_xlnm.Print_Area" localSheetId="7">SULUOVA!$A$1:$F$32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0" l="1"/>
  <c r="E20" i="46" l="1"/>
  <c r="E21" i="46"/>
  <c r="E22" i="46"/>
  <c r="E23" i="46"/>
  <c r="E19" i="46"/>
  <c r="B11" i="40" l="1"/>
  <c r="E11" i="40"/>
  <c r="E34" i="40" l="1"/>
  <c r="E32" i="40"/>
  <c r="E33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23" i="40"/>
  <c r="E24" i="40"/>
  <c r="E25" i="40"/>
  <c r="E26" i="40"/>
  <c r="E27" i="40"/>
  <c r="E28" i="40"/>
  <c r="E29" i="40"/>
  <c r="E30" i="40"/>
  <c r="E31" i="40"/>
  <c r="E24" i="45" l="1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23" i="45"/>
  <c r="E21" i="41" l="1"/>
  <c r="E22" i="41"/>
  <c r="E20" i="41"/>
  <c r="E33" i="47" l="1"/>
  <c r="E26" i="46"/>
  <c r="E31" i="46"/>
  <c r="E33" i="46"/>
  <c r="E8" i="46"/>
  <c r="E51" i="45"/>
  <c r="E17" i="45"/>
  <c r="E11" i="45"/>
  <c r="E31" i="44"/>
  <c r="E9" i="41"/>
  <c r="E33" i="43"/>
  <c r="E9" i="43"/>
  <c r="E34" i="43"/>
  <c r="E31" i="41"/>
  <c r="E31" i="47" l="1"/>
  <c r="N10" i="34" s="1"/>
  <c r="D31" i="47"/>
  <c r="B31" i="47"/>
  <c r="M10" i="34" s="1"/>
  <c r="E26" i="47"/>
  <c r="F10" i="34" s="1"/>
  <c r="D26" i="47"/>
  <c r="B26" i="47"/>
  <c r="E22" i="47"/>
  <c r="E21" i="47"/>
  <c r="D21" i="47"/>
  <c r="C10" i="34" s="1"/>
  <c r="B21" i="47"/>
  <c r="E16" i="47"/>
  <c r="D16" i="47"/>
  <c r="B16" i="47"/>
  <c r="E11" i="47"/>
  <c r="D11" i="47"/>
  <c r="B11" i="47"/>
  <c r="J10" i="34" s="1"/>
  <c r="D31" i="46"/>
  <c r="B31" i="46"/>
  <c r="M9" i="34" s="1"/>
  <c r="D26" i="46"/>
  <c r="E9" i="34" s="1"/>
  <c r="B26" i="46"/>
  <c r="E18" i="46"/>
  <c r="D18" i="46"/>
  <c r="B18" i="46"/>
  <c r="E13" i="46"/>
  <c r="H9" i="34" s="1"/>
  <c r="D13" i="46"/>
  <c r="B13" i="46"/>
  <c r="G9" i="34" s="1"/>
  <c r="K9" i="34"/>
  <c r="D8" i="46"/>
  <c r="B8" i="46"/>
  <c r="E49" i="45"/>
  <c r="D49" i="45"/>
  <c r="B49" i="45"/>
  <c r="E44" i="45"/>
  <c r="F8" i="34" s="1"/>
  <c r="D44" i="45"/>
  <c r="E8" i="34" s="1"/>
  <c r="B44" i="45"/>
  <c r="E22" i="45"/>
  <c r="D8" i="34" s="1"/>
  <c r="P8" i="34" s="1"/>
  <c r="D22" i="45"/>
  <c r="C8" i="34" s="1"/>
  <c r="B22" i="45"/>
  <c r="H8" i="34"/>
  <c r="D17" i="45"/>
  <c r="B17" i="45"/>
  <c r="G8" i="34" s="1"/>
  <c r="K8" i="34"/>
  <c r="D11" i="45"/>
  <c r="B11" i="45"/>
  <c r="J8" i="34" s="1"/>
  <c r="E29" i="44"/>
  <c r="D29" i="44"/>
  <c r="B29" i="44"/>
  <c r="M7" i="34" s="1"/>
  <c r="E24" i="44"/>
  <c r="E30" i="44" s="1"/>
  <c r="V7" i="34" s="1"/>
  <c r="W7" i="34" s="1"/>
  <c r="D24" i="44"/>
  <c r="E7" i="34" s="1"/>
  <c r="B24" i="44"/>
  <c r="E18" i="44"/>
  <c r="D18" i="44"/>
  <c r="B18" i="44"/>
  <c r="E13" i="44"/>
  <c r="H7" i="34" s="1"/>
  <c r="D13" i="44"/>
  <c r="B13" i="44"/>
  <c r="G7" i="34" s="1"/>
  <c r="E8" i="44"/>
  <c r="K7" i="34" s="1"/>
  <c r="D8" i="44"/>
  <c r="B8" i="44"/>
  <c r="J7" i="34" s="1"/>
  <c r="E32" i="43"/>
  <c r="V6" i="34" s="1"/>
  <c r="W6" i="34" s="1"/>
  <c r="D32" i="43"/>
  <c r="B32" i="43"/>
  <c r="M6" i="34" s="1"/>
  <c r="D27" i="43"/>
  <c r="B27" i="43"/>
  <c r="E20" i="43"/>
  <c r="E27" i="43" s="1"/>
  <c r="F6" i="34" s="1"/>
  <c r="E19" i="43"/>
  <c r="D19" i="43"/>
  <c r="B19" i="43"/>
  <c r="E14" i="43"/>
  <c r="D14" i="43"/>
  <c r="B14" i="43"/>
  <c r="G6" i="34" s="1"/>
  <c r="B9" i="43"/>
  <c r="J6" i="34" s="1"/>
  <c r="E29" i="41"/>
  <c r="N5" i="34" s="1"/>
  <c r="D29" i="41"/>
  <c r="B29" i="41"/>
  <c r="M5" i="34" s="1"/>
  <c r="E24" i="41"/>
  <c r="E30" i="41" s="1"/>
  <c r="D24" i="41"/>
  <c r="E5" i="34" s="1"/>
  <c r="B24" i="41"/>
  <c r="E19" i="41"/>
  <c r="D19" i="41"/>
  <c r="B19" i="41"/>
  <c r="E14" i="41"/>
  <c r="H5" i="34" s="1"/>
  <c r="D14" i="41"/>
  <c r="B14" i="41"/>
  <c r="G5" i="34" s="1"/>
  <c r="D9" i="41"/>
  <c r="B9" i="41"/>
  <c r="J5" i="34" s="1"/>
  <c r="C70" i="40"/>
  <c r="E68" i="40"/>
  <c r="N4" i="34" s="1"/>
  <c r="D68" i="40"/>
  <c r="B68" i="40"/>
  <c r="M4" i="34" s="1"/>
  <c r="D63" i="40"/>
  <c r="E4" i="34" s="1"/>
  <c r="B63" i="40"/>
  <c r="E22" i="40"/>
  <c r="E63" i="40" s="1"/>
  <c r="F4" i="34" s="1"/>
  <c r="E21" i="40"/>
  <c r="D4" i="34" s="1"/>
  <c r="P4" i="34" s="1"/>
  <c r="D21" i="40"/>
  <c r="B21" i="40"/>
  <c r="E16" i="40"/>
  <c r="H4" i="34" s="1"/>
  <c r="D16" i="40"/>
  <c r="B16" i="40"/>
  <c r="G4" i="34" s="1"/>
  <c r="K4" i="34"/>
  <c r="J4" i="34"/>
  <c r="J16" i="23"/>
  <c r="I16" i="23"/>
  <c r="H16" i="23"/>
  <c r="G16" i="23"/>
  <c r="F16" i="23"/>
  <c r="E16" i="23"/>
  <c r="D16" i="23"/>
  <c r="M15" i="23"/>
  <c r="K15" i="23"/>
  <c r="J15" i="23"/>
  <c r="I15" i="23"/>
  <c r="H15" i="23"/>
  <c r="G15" i="23"/>
  <c r="F15" i="23"/>
  <c r="K16" i="23" s="1"/>
  <c r="K17" i="23" s="1"/>
  <c r="E15" i="23"/>
  <c r="D15" i="23"/>
  <c r="M12" i="23"/>
  <c r="L12" i="23"/>
  <c r="J12" i="23"/>
  <c r="I12" i="23"/>
  <c r="H12" i="23"/>
  <c r="G12" i="23"/>
  <c r="F12" i="23"/>
  <c r="E12" i="23"/>
  <c r="D12" i="23"/>
  <c r="M10" i="23"/>
  <c r="J10" i="23"/>
  <c r="I10" i="23"/>
  <c r="H10" i="23"/>
  <c r="G10" i="23"/>
  <c r="F10" i="23"/>
  <c r="E10" i="23"/>
  <c r="D10" i="23"/>
  <c r="M9" i="23"/>
  <c r="J9" i="23"/>
  <c r="I9" i="23"/>
  <c r="H9" i="23"/>
  <c r="G9" i="23"/>
  <c r="F9" i="23"/>
  <c r="E9" i="23"/>
  <c r="D9" i="23"/>
  <c r="M8" i="23"/>
  <c r="L8" i="23"/>
  <c r="J8" i="23"/>
  <c r="I8" i="23"/>
  <c r="H8" i="23"/>
  <c r="G8" i="23"/>
  <c r="F8" i="23"/>
  <c r="E8" i="23"/>
  <c r="D8" i="23"/>
  <c r="M4" i="23"/>
  <c r="L4" i="23"/>
  <c r="L15" i="23" s="1"/>
  <c r="J4" i="23"/>
  <c r="I4" i="23"/>
  <c r="H4" i="23"/>
  <c r="G4" i="23"/>
  <c r="F4" i="23"/>
  <c r="E4" i="23"/>
  <c r="D4" i="23"/>
  <c r="B15" i="34"/>
  <c r="AA12" i="34"/>
  <c r="S12" i="34"/>
  <c r="O12" i="34"/>
  <c r="AA11" i="34"/>
  <c r="U11" i="34"/>
  <c r="O11" i="34"/>
  <c r="L11" i="34"/>
  <c r="B11" i="34"/>
  <c r="AA10" i="34"/>
  <c r="X10" i="34"/>
  <c r="U10" i="34"/>
  <c r="O10" i="34"/>
  <c r="H10" i="34"/>
  <c r="G10" i="34"/>
  <c r="E10" i="34"/>
  <c r="D10" i="34"/>
  <c r="P10" i="34" s="1"/>
  <c r="AA9" i="34"/>
  <c r="X9" i="34"/>
  <c r="U9" i="34"/>
  <c r="O9" i="34"/>
  <c r="N9" i="34"/>
  <c r="J9" i="34"/>
  <c r="D9" i="34"/>
  <c r="P9" i="34" s="1"/>
  <c r="C9" i="34"/>
  <c r="AA8" i="34"/>
  <c r="X8" i="34"/>
  <c r="U8" i="34"/>
  <c r="O8" i="34"/>
  <c r="N8" i="34"/>
  <c r="M8" i="34"/>
  <c r="AA7" i="34"/>
  <c r="X7" i="34"/>
  <c r="U7" i="34"/>
  <c r="P7" i="34"/>
  <c r="O7" i="34"/>
  <c r="N7" i="34"/>
  <c r="D7" i="34"/>
  <c r="C7" i="34"/>
  <c r="AA6" i="34"/>
  <c r="X6" i="34"/>
  <c r="U6" i="34"/>
  <c r="O6" i="34"/>
  <c r="K6" i="34"/>
  <c r="H6" i="34"/>
  <c r="E6" i="34"/>
  <c r="D6" i="34"/>
  <c r="C6" i="34"/>
  <c r="AA5" i="34"/>
  <c r="X5" i="34"/>
  <c r="U5" i="34"/>
  <c r="P5" i="34"/>
  <c r="O5" i="34"/>
  <c r="D5" i="34"/>
  <c r="C5" i="34"/>
  <c r="AA4" i="34"/>
  <c r="X4" i="34"/>
  <c r="U4" i="34"/>
  <c r="O4" i="34"/>
  <c r="C4" i="34"/>
  <c r="I10" i="34" l="1"/>
  <c r="E32" i="47"/>
  <c r="V10" i="34" s="1"/>
  <c r="W10" i="34" s="1"/>
  <c r="F7" i="34"/>
  <c r="I7" i="34" s="1"/>
  <c r="Y7" i="34" s="1"/>
  <c r="Z7" i="34" s="1"/>
  <c r="F5" i="34"/>
  <c r="I5" i="34" s="1"/>
  <c r="K10" i="34"/>
  <c r="Y10" i="34" s="1"/>
  <c r="Z10" i="34" s="1"/>
  <c r="X11" i="34"/>
  <c r="I4" i="34"/>
  <c r="Y4" i="34" s="1"/>
  <c r="Z4" i="34" s="1"/>
  <c r="Q4" i="34"/>
  <c r="T4" i="34" s="1"/>
  <c r="D11" i="34"/>
  <c r="E69" i="40"/>
  <c r="V4" i="34" s="1"/>
  <c r="W4" i="34" s="1"/>
  <c r="C11" i="34"/>
  <c r="M11" i="34"/>
  <c r="J11" i="34"/>
  <c r="G11" i="34"/>
  <c r="N6" i="34"/>
  <c r="P6" i="34"/>
  <c r="P12" i="34" s="1"/>
  <c r="I6" i="34"/>
  <c r="Y6" i="34" s="1"/>
  <c r="Z6" i="34" s="1"/>
  <c r="Q6" i="34"/>
  <c r="N11" i="34"/>
  <c r="N12" i="34" s="1"/>
  <c r="V5" i="34"/>
  <c r="W5" i="34" s="1"/>
  <c r="E11" i="34"/>
  <c r="K5" i="34"/>
  <c r="I8" i="34"/>
  <c r="Y8" i="34" s="1"/>
  <c r="Z8" i="34" s="1"/>
  <c r="H11" i="34"/>
  <c r="Q8" i="34"/>
  <c r="E50" i="45"/>
  <c r="E32" i="46"/>
  <c r="V9" i="34" s="1"/>
  <c r="W9" i="34" s="1"/>
  <c r="F9" i="34"/>
  <c r="E70" i="40" l="1"/>
  <c r="R4" i="34"/>
  <c r="Q7" i="34"/>
  <c r="R7" i="34" s="1"/>
  <c r="Q5" i="34"/>
  <c r="T5" i="34" s="1"/>
  <c r="Q10" i="34"/>
  <c r="T10" i="34" s="1"/>
  <c r="V8" i="34"/>
  <c r="W8" i="34" s="1"/>
  <c r="E52" i="45"/>
  <c r="R6" i="34"/>
  <c r="T6" i="34"/>
  <c r="K11" i="34"/>
  <c r="K12" i="34" s="1"/>
  <c r="Y5" i="34"/>
  <c r="Z5" i="34" s="1"/>
  <c r="T8" i="34"/>
  <c r="R8" i="34"/>
  <c r="Q9" i="34"/>
  <c r="F11" i="34"/>
  <c r="I9" i="34"/>
  <c r="V11" i="34" l="1"/>
  <c r="R10" i="34"/>
  <c r="T7" i="34"/>
  <c r="R5" i="34"/>
  <c r="I11" i="34"/>
  <c r="F12" i="34" s="1"/>
  <c r="Y9" i="34"/>
  <c r="Q12" i="34"/>
  <c r="P11" i="34" s="1"/>
  <c r="T9" i="34"/>
  <c r="T12" i="34" s="1"/>
  <c r="R9" i="34"/>
  <c r="R12" i="34" l="1"/>
  <c r="Y11" i="34"/>
  <c r="W11" i="34" s="1"/>
  <c r="Z9" i="34"/>
  <c r="Z11" i="34" s="1"/>
  <c r="I12" i="34"/>
  <c r="H12" i="34"/>
  <c r="D12" i="34"/>
</calcChain>
</file>

<file path=xl/sharedStrings.xml><?xml version="1.0" encoding="utf-8"?>
<sst xmlns="http://schemas.openxmlformats.org/spreadsheetml/2006/main" count="396" uniqueCount="215">
  <si>
    <t>2024 YILI KÖYDES PROJESİ KAPSAMINDA AYRILAN ÖDENEKLER</t>
  </si>
  <si>
    <t>ÖZEL İDAREYE AKTARILACAK ÖDENEK (Asfalt, Stabilze, Sulama, Ortak Alım)</t>
  </si>
  <si>
    <t>BİRLİKLERDE KALAN ÖDENEK</t>
  </si>
  <si>
    <t>İLÇELER</t>
  </si>
  <si>
    <t>YOL ÖDENEĞİ</t>
  </si>
  <si>
    <t>Yönetim ve Müşavirlik hizmetleri 3%</t>
  </si>
  <si>
    <t>Atık Su Projeleri</t>
  </si>
  <si>
    <r>
      <rPr>
        <b/>
        <sz val="10"/>
        <rFont val="Arial"/>
        <charset val="162"/>
      </rPr>
      <t xml:space="preserve">ORTAK ALIM                          </t>
    </r>
    <r>
      <rPr>
        <sz val="9"/>
        <rFont val="Arial"/>
        <charset val="162"/>
      </rPr>
      <t>%30</t>
    </r>
  </si>
  <si>
    <t>ORTAK ALIMDAN 
SONRA KALAN TUTAR</t>
  </si>
  <si>
    <t>YAPILACAK İŞLERİN 
TOPLAM TUTARI</t>
  </si>
  <si>
    <t>YAPILACAK İŞLERDEN SONRA KALAN TUTAR</t>
  </si>
  <si>
    <t>ORTAK ALIM VE MÜŞAVİRLİKTEN SONRA KALAN</t>
  </si>
  <si>
    <t xml:space="preserve">ASFALT TOPLAMI             </t>
  </si>
  <si>
    <t xml:space="preserve">PARKE TOPLAMI         </t>
  </si>
  <si>
    <t>TOPLAM YOL</t>
  </si>
  <si>
    <t>KONTROL</t>
  </si>
  <si>
    <t>HARCANAN</t>
  </si>
  <si>
    <t>KALAN</t>
  </si>
  <si>
    <t xml:space="preserve">
YAPILACAK İŞLER TOPLAMI</t>
  </si>
  <si>
    <t>ORTAK ALIM
PROJELİ İŞLER
MÜŞ.HİZ.
TOPLAMI</t>
  </si>
  <si>
    <t>MERKEZ</t>
  </si>
  <si>
    <t>GÖYNÜCEK</t>
  </si>
  <si>
    <t>GÜMÜŞHACIKÖY</t>
  </si>
  <si>
    <t>HAMAMÖZÜ</t>
  </si>
  <si>
    <t>MERZİFON</t>
  </si>
  <si>
    <t>SULUOVA</t>
  </si>
  <si>
    <t>TAŞOVA</t>
  </si>
  <si>
    <t>TOPLAM</t>
  </si>
  <si>
    <r>
      <rPr>
        <sz val="10"/>
        <rFont val="Arial"/>
        <charset val="162"/>
      </rPr>
      <t>1 m</t>
    </r>
    <r>
      <rPr>
        <b/>
        <sz val="10"/>
        <rFont val="Arial"/>
        <charset val="162"/>
      </rPr>
      <t xml:space="preserve">2 </t>
    </r>
    <r>
      <rPr>
        <sz val="10"/>
        <rFont val="Arial"/>
        <charset val="162"/>
      </rPr>
      <t>parke nakliyeli</t>
    </r>
  </si>
  <si>
    <t>İLÇESİ</t>
  </si>
  <si>
    <t>MERKEZ İLÇE</t>
  </si>
  <si>
    <t>GÖYNÜCEK İLÇESİ</t>
  </si>
  <si>
    <t>GÜMÜŞHACIKÖY İLÇESİ</t>
  </si>
  <si>
    <t>HAMAMÖZÜ İLÇESİ</t>
  </si>
  <si>
    <t>MERZİFON İLÇESİ</t>
  </si>
  <si>
    <t>SULUOVA İLÇESİ</t>
  </si>
  <si>
    <t>TAŞOVA İLÇESİ</t>
  </si>
  <si>
    <t>T O P L A M</t>
  </si>
  <si>
    <t>BİRİMİ</t>
  </si>
  <si>
    <t>KHGB</t>
  </si>
  <si>
    <t>ORTAK ALIM İŞLERİ</t>
  </si>
  <si>
    <t>Akaryakıt Alımı</t>
  </si>
  <si>
    <t>Madeni Yağ Alımı</t>
  </si>
  <si>
    <t>Araç Kiralama</t>
  </si>
  <si>
    <t>Asfalt Alımı</t>
  </si>
  <si>
    <t>Boru Alımı</t>
  </si>
  <si>
    <t>Etüd-Proje hizmetleri</t>
  </si>
  <si>
    <t>Sayısal Haritaların Hazırlanması</t>
  </si>
  <si>
    <t>Teknik Kontrollük Hizmetleri</t>
  </si>
  <si>
    <t xml:space="preserve">Trafik İşaret Levhaları  </t>
  </si>
  <si>
    <t>Yedek Parça Alımı</t>
  </si>
  <si>
    <t>İş Makinası Lastiği</t>
  </si>
  <si>
    <t>SEKTÖR</t>
  </si>
  <si>
    <t>PROJE 
SAYISI</t>
  </si>
  <si>
    <t>KÖYÜ</t>
  </si>
  <si>
    <t>MİKTAR</t>
  </si>
  <si>
    <t>ÖDENEĞİ</t>
  </si>
  <si>
    <t>AÇIKLAMA</t>
  </si>
  <si>
    <t>İÇME
SUYU</t>
  </si>
  <si>
    <t>SANAT YAPISI</t>
  </si>
  <si>
    <t>ASFALT</t>
  </si>
  <si>
    <t>PARKE</t>
  </si>
  <si>
    <t>ATIK SU ARITMA</t>
  </si>
  <si>
    <t>MERKEZ İLÇE TOPLAM PROJE TUTARI</t>
  </si>
  <si>
    <t>GÖYNÜCEK İLÇE TOPLAM PROJE TUTARI</t>
  </si>
  <si>
    <t>GÜMÜŞHACIKÖY İLÇE TOPLAM PROJE TUTARI</t>
  </si>
  <si>
    <t>HAMAMÖZÜ İLÇE TOPLAM PROJE TUTARI</t>
  </si>
  <si>
    <t>MERZİFON İLÇE TOPLAM PROJE TUTARI</t>
  </si>
  <si>
    <t>SULUOVA İLÇE TOPLAM PROJE TUTARI</t>
  </si>
  <si>
    <t>TAŞOVA İLÇE TOPLAM PROJE TUTARI</t>
  </si>
  <si>
    <t>ALAN KÖYÜ</t>
  </si>
  <si>
    <t xml:space="preserve">   </t>
  </si>
  <si>
    <t>2024 YILI KÖYDES PROJESİ GÜMÜŞHACIKÖY İLÇE PROGRAMI</t>
  </si>
  <si>
    <t xml:space="preserve">2024 YILI KÖYDES PROGRAMI ORTAK ALIM ÖDENEĞİ KESİNTİSİ DAĞILIM LİSTESİ  </t>
  </si>
  <si>
    <t>2024 YILI KÖYDES PROJESİ MERKEZ İLÇE PROGRAMI</t>
  </si>
  <si>
    <t>2024 YILI KÖYDES PROJESİ GÖYNÜCEK İLÇE PROGRAMI</t>
  </si>
  <si>
    <t>2024 YILI KÖYDES PROJESİ MERZİFON İLÇE PROGRAMI</t>
  </si>
  <si>
    <t>2024 YILI KÖYDES PROJESİ SULUOVA İLÇE PROGRAMI</t>
  </si>
  <si>
    <t>2024 YILI KÖYDES PROJESİ HAMAMÖZÜ İLÇE PROGRAMI</t>
  </si>
  <si>
    <t>2024 YILI KÖYDES PROJESİ TAŞOVA İLÇE PROGRAMI</t>
  </si>
  <si>
    <t>YASSIKIŞLA KÖYÜ</t>
  </si>
  <si>
    <t>ARDIÇPINAR  KÖYÜ</t>
  </si>
  <si>
    <t>SALLAR KÖYÜ</t>
  </si>
  <si>
    <t>KARAKÖPRÜ KÖYÜ</t>
  </si>
  <si>
    <t>İPEKKÖY KÖYÜ</t>
  </si>
  <si>
    <t>KÖYCEĞİZ KÖYÜ</t>
  </si>
  <si>
    <t>TUTKUNLAR KÖYÜ</t>
  </si>
  <si>
    <t>16,3x19,8x8 CM EBATLARINDA KİLİTLİ PARKE TAŞI</t>
  </si>
  <si>
    <t>SALUCU KÖYÜ</t>
  </si>
  <si>
    <t>CÜRLÜ KÖYÜ</t>
  </si>
  <si>
    <t>OĞULBAĞI KÖYÜ</t>
  </si>
  <si>
    <t>EĞRİBÜK KÖYÜ</t>
  </si>
  <si>
    <t>DEREBAŞALAN KÖYÜ</t>
  </si>
  <si>
    <t>KÜPELİ KÖYÜ</t>
  </si>
  <si>
    <t>KAYADÜZÜ KÖYÜ</t>
  </si>
  <si>
    <t>MUŞRUF KÖYÜ</t>
  </si>
  <si>
    <t>DEREALAN KÖYÜ</t>
  </si>
  <si>
    <t>ALİŞAR KÖYÜ</t>
  </si>
  <si>
    <t>ESKİ KIZILCA KÖYÜ</t>
  </si>
  <si>
    <t>AKYAZI KÖYÜ</t>
  </si>
  <si>
    <t>KEŞLİK KÖYÜ</t>
  </si>
  <si>
    <r>
      <rPr>
        <b/>
        <sz val="11"/>
        <rFont val="Arial"/>
        <charset val="162"/>
      </rPr>
      <t>31.05.2024/8588
CUMHURBAŞKANI</t>
    </r>
    <r>
      <rPr>
        <b/>
        <sz val="10"/>
        <rFont val="Arial"/>
        <charset val="162"/>
      </rPr>
      <t xml:space="preserve"> KARARI İLE BİRLİKLERE AYRILAN ÖDENEK</t>
    </r>
  </si>
  <si>
    <t>ILISU KÖYÜ</t>
  </si>
  <si>
    <t>ÇAMURLU KÖYÜ</t>
  </si>
  <si>
    <t>ABACI KÖYÜ</t>
  </si>
  <si>
    <t xml:space="preserve">ALAN KÖYÜ </t>
  </si>
  <si>
    <t>KARAMUSTAFAPAŞA  KÖYÜ</t>
  </si>
  <si>
    <t>AŞAĞIBÜK-ORTABÜK-YUKARIBÜK KÖYLERİ</t>
  </si>
  <si>
    <t xml:space="preserve">MAHMUTLU KÖYÜ </t>
  </si>
  <si>
    <t xml:space="preserve">KIREYMİR KÖYÜ </t>
  </si>
  <si>
    <t>KARŞIYAKA KÖYÜ</t>
  </si>
  <si>
    <t>BOYALI KÖYÜ</t>
  </si>
  <si>
    <t>AKÖREN KÖYÜ</t>
  </si>
  <si>
    <t>İÇME SUYU İSALE HATTI YAPIMI İŞİ</t>
  </si>
  <si>
    <t>5x5 EBATINDA 1 ADET İÇME SUYU KAPTAJ YAPIM İŞİ</t>
  </si>
  <si>
    <t>FOSEPTİK KUYUSU YAPIM İŞİ</t>
  </si>
  <si>
    <t>HACIBEY-KIZGÜLDÜREN-GÜNGÖRMÜŞ-DUTLUK VE YOLAÇAN KÖYLERİ KÖYLERİ</t>
  </si>
  <si>
    <t>İÇME SUYU İSALE HATTI YAPIM İŞİ</t>
  </si>
  <si>
    <t>ÇALKAYA KÖYÜ</t>
  </si>
  <si>
    <t>TEKKE KÖYÜ</t>
  </si>
  <si>
    <t>KARLIK KÖYÜ YUKARI AKKİŞİLER MAHALLESİ</t>
  </si>
  <si>
    <t xml:space="preserve">HÜSNÜOĞLU KÖYÜ </t>
  </si>
  <si>
    <t>KAVALOĞLU KÖYÜ SAKARAT VE ORUÇGAZİ MAHALLESİ</t>
  </si>
  <si>
    <t>İÇME SUYU SONDAJI AÇILMASI ENH 2000M TERFİ HATTI TERFİ BİNASI DRENAJ VE KAPTAJ YAPIM İŞİ</t>
  </si>
  <si>
    <t>20 TONLUK İÇME SUYU DEPOSU VE KAPTAJ YAPIM İŞİ</t>
  </si>
  <si>
    <t>2,5 KM İÇME SUYU İSALE HATTI VE KAPTAJ YAPIM İŞİ</t>
  </si>
  <si>
    <t>3 KM İÇME SUYU İSALE HATTI YAPIM İŞİ</t>
  </si>
  <si>
    <t>İÇME SUYU DEPOSU SIHHI HALE GETİRME YAPIM İŞİ</t>
  </si>
  <si>
    <t xml:space="preserve">MENFEZ GÜÇLENDİRME YAPIM İŞİ </t>
  </si>
  <si>
    <t>TAŞ DUVAR İSTİNAT YAPIM İŞİ</t>
  </si>
  <si>
    <t>MERZİFON İMAR SINIRI BAĞLANTI YOLUNDAKİ MENFEZLERİN YENİLENMESİ YAPIM İŞİ</t>
  </si>
  <si>
    <t>KÖPRÜ MENFEZ YAPIM İŞİ</t>
  </si>
  <si>
    <t>ÇAL KÖYÜ YUKARI MAHALLESİ</t>
  </si>
  <si>
    <t>20 TONLUK DEPO KAPTAJ YAPIM İŞİ</t>
  </si>
  <si>
    <t>DEPO ONARIMI VE İSALE HATTI YAPIM İŞİ</t>
  </si>
  <si>
    <t xml:space="preserve">30 TONLUK DEPO TERFİ BİNASI ENH POMPA YAPIM İŞİ </t>
  </si>
  <si>
    <t>20 TONLUK BİRİKTİRME DEPO ONARIMI İŞİ</t>
  </si>
  <si>
    <t>İÇME SUYU DEPOSU ONARIM İŞİ</t>
  </si>
  <si>
    <t>TERFİ BİNASI ENH HATTI YAPIM İŞİ</t>
  </si>
  <si>
    <t>MENFEZ YAPIM İŞİ</t>
  </si>
  <si>
    <t>50 TONLUK DEPO YAPILMASI YAPIM İŞİ</t>
  </si>
  <si>
    <t>İÇME SUYU SONDAJI AÇILMASI YAPIM İŞİ</t>
  </si>
  <si>
    <t xml:space="preserve">DURUCA VE AYDINLIK KÖYLERİ YOLUNA </t>
  </si>
  <si>
    <t>KUZGEÇE KÖYÜ ANCALAN MAHALLESİ</t>
  </si>
  <si>
    <t>İÇME SUYU DEPOSUNUN SIHHİ HALE GETİRİLMESİ YAPIM İŞİ</t>
  </si>
  <si>
    <t>AKPINAR KÖYÜ</t>
  </si>
  <si>
    <t>AKTARLA KÖYÜ</t>
  </si>
  <si>
    <t>AŞAĞIBÜK KÖYÜ</t>
  </si>
  <si>
    <t>ÇAYBAŞI KÖYÜ</t>
  </si>
  <si>
    <t>ELMAYOLU KÖYÜ</t>
  </si>
  <si>
    <t>ESENTEPE KÖYÜ</t>
  </si>
  <si>
    <t>EYMİR KÖYÜ</t>
  </si>
  <si>
    <t>İNALAN KÖYÜ</t>
  </si>
  <si>
    <t>KAMIŞLI KÖYÜ</t>
  </si>
  <si>
    <t>KARAMAĞRA KÖYÜ</t>
  </si>
  <si>
    <t>ORTAOVA KÖYÜ</t>
  </si>
  <si>
    <t>PEKMEZCİ KÖYÜ</t>
  </si>
  <si>
    <t>SARIBUĞDAY KÖYÜ</t>
  </si>
  <si>
    <t>SARI KÖYÜ</t>
  </si>
  <si>
    <t>SAZLICA KÖYÜ</t>
  </si>
  <si>
    <t>YALNIZ KÖYÜ</t>
  </si>
  <si>
    <t>YEŞİLTEPE KÖYÜ</t>
  </si>
  <si>
    <t>KİLİTLİ PARKE TAŞI</t>
  </si>
  <si>
    <t>GÜRSU-ÇALKAYA İÇME SUYU İSALE HATTI YAPIM İŞİ</t>
  </si>
  <si>
    <t>GERNE KÖYÜ</t>
  </si>
  <si>
    <t>AYDINLIK KÖYÜ</t>
  </si>
  <si>
    <t>BAĞLICA KÖYÜ</t>
  </si>
  <si>
    <t>BAYAT KÖYÜ</t>
  </si>
  <si>
    <t>BÖKE KÖYÜ</t>
  </si>
  <si>
    <t>DAMUDERE KÖYÜ</t>
  </si>
  <si>
    <t>DİREKLİ KÖYÜ</t>
  </si>
  <si>
    <t>EZİNEPAZAR KÖYÜ</t>
  </si>
  <si>
    <t>İBECİK KÖYÜ</t>
  </si>
  <si>
    <t>İLYAS KÖYÜ</t>
  </si>
  <si>
    <t>KALE KÖYÜ</t>
  </si>
  <si>
    <t>KARAALİ KÖY</t>
  </si>
  <si>
    <t>KARATAŞ KÖYÜ</t>
  </si>
  <si>
    <t>KAYABAŞI KÖYÜ</t>
  </si>
  <si>
    <t>KAYRAK KÖYÜ</t>
  </si>
  <si>
    <t>KIZOĞLU KÖYÜ</t>
  </si>
  <si>
    <t>MUSA KÖYÜ</t>
  </si>
  <si>
    <t>ORMANÖZÜ KÖYÜ</t>
  </si>
  <si>
    <t>OVASARAY KÖYÜ</t>
  </si>
  <si>
    <t>OLUZ KÖYÜ</t>
  </si>
  <si>
    <t>SARAYCIK KÖYÜ</t>
  </si>
  <si>
    <t>SARAYÖZÜ KÖYÜ</t>
  </si>
  <si>
    <t>SARIALAN KÖYÜ</t>
  </si>
  <si>
    <t>SARIMEŞE KÖYÜ</t>
  </si>
  <si>
    <t>SARIYAR KÖYÜ</t>
  </si>
  <si>
    <t>SEVİNCER KÖYÜ</t>
  </si>
  <si>
    <t>UYGUR KÖYÜ</t>
  </si>
  <si>
    <t>ÜMÜK KÖYÜ</t>
  </si>
  <si>
    <t>ERMİŞ KÖYÜ</t>
  </si>
  <si>
    <t>YAĞCIABDAL KÖYÜ</t>
  </si>
  <si>
    <t>YEŞİLDERE KÖYÜ</t>
  </si>
  <si>
    <t>YEŞİLÖZ KÖYÜ</t>
  </si>
  <si>
    <t>YILDIZ KÖYÜ</t>
  </si>
  <si>
    <t>YOLYANI KÖYÜ</t>
  </si>
  <si>
    <t>ÇİĞDEMLİK KÖYÜ</t>
  </si>
  <si>
    <t>ÇİVİ KÖYÜ</t>
  </si>
  <si>
    <t>GÖZLEK KÖYÜ</t>
  </si>
  <si>
    <t xml:space="preserve"> </t>
  </si>
  <si>
    <t>YUKARIBÜK KÖYÜ</t>
  </si>
  <si>
    <t>İÇME SUYU İSALE HATTI KAPTAJ DRENAJ YAPIM İŞİ</t>
  </si>
  <si>
    <t>OVABAŞI KÖYÜ</t>
  </si>
  <si>
    <t>KUZALAN KÖYÜ ŞIH GÖZÜ MEVKİ</t>
  </si>
  <si>
    <t>20 TONLUK BİRİKTİRME DEPOSU VE KAPTAJ YAPIM İŞİ</t>
  </si>
  <si>
    <t>DADI KÖYÜ</t>
  </si>
  <si>
    <t>İÇME SUYU ŞEBEKE YAPIM İŞİ</t>
  </si>
  <si>
    <r>
      <t>20M</t>
    </r>
    <r>
      <rPr>
        <sz val="10"/>
        <rFont val="Arial Tur"/>
        <charset val="162"/>
      </rPr>
      <t>³</t>
    </r>
    <r>
      <rPr>
        <sz val="11"/>
        <rFont val="Arial"/>
        <family val="2"/>
        <charset val="162"/>
      </rPr>
      <t xml:space="preserve"> </t>
    </r>
    <r>
      <rPr>
        <sz val="10"/>
        <rFont val="Arial"/>
        <family val="2"/>
        <charset val="162"/>
      </rPr>
      <t>İÇME SUYU DEPOSU YAPIM İŞİ</t>
    </r>
  </si>
  <si>
    <t>EĞRİBÜK KÖYÜ ERİKLİ MEZRASI</t>
  </si>
  <si>
    <t>İÇME SUYU SONDAJI AÇILMASI-TERFİ BİNASI-TERFİ HATTI-ENH YAPIM İŞİ</t>
  </si>
  <si>
    <t xml:space="preserve">İÇME SUYU                      </t>
  </si>
  <si>
    <r>
      <t>SANAT YAPISI 
(M</t>
    </r>
    <r>
      <rPr>
        <sz val="10"/>
        <rFont val="Arial"/>
        <charset val="162"/>
      </rPr>
      <t>enfez, İstinat Duvarı, Köprü</t>
    </r>
    <r>
      <rPr>
        <b/>
        <sz val="10"/>
        <rFont val="Arial"/>
        <charset val="162"/>
      </rPr>
      <t>)</t>
    </r>
  </si>
  <si>
    <t>İÇME SUYU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</si>
</sst>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TL&quot;"/>
    <numFmt numFmtId="165" formatCode="0.0%"/>
  </numFmts>
  <fonts count="33" x14ac:knownFonts="1">
    <font>
      <sz val="10"/>
      <name val="Arial"/>
      <charset val="162"/>
    </font>
    <font>
      <b/>
      <sz val="16"/>
      <name val="Arial"/>
      <charset val="162"/>
    </font>
    <font>
      <sz val="10"/>
      <name val="Arial"/>
      <charset val="162"/>
    </font>
    <font>
      <b/>
      <sz val="10"/>
      <name val="Arial"/>
      <charset val="162"/>
    </font>
    <font>
      <b/>
      <sz val="12"/>
      <name val="Arial"/>
      <charset val="162"/>
    </font>
    <font>
      <sz val="12"/>
      <name val="Arial"/>
      <charset val="162"/>
    </font>
    <font>
      <b/>
      <sz val="14"/>
      <name val="Arial"/>
      <charset val="162"/>
    </font>
    <font>
      <sz val="11"/>
      <color rgb="FF006100"/>
      <name val="Calibri"/>
      <charset val="162"/>
      <scheme val="minor"/>
    </font>
    <font>
      <sz val="8"/>
      <color theme="0"/>
      <name val="Arial"/>
      <charset val="162"/>
    </font>
    <font>
      <sz val="11"/>
      <name val="Arial"/>
      <charset val="162"/>
    </font>
    <font>
      <b/>
      <sz val="11"/>
      <name val="Arial"/>
      <charset val="162"/>
    </font>
    <font>
      <sz val="10"/>
      <color theme="0" tint="-0.14996795556505021"/>
      <name val="Arial"/>
      <charset val="162"/>
    </font>
    <font>
      <sz val="12"/>
      <color rgb="FF0070C0"/>
      <name val="Arial"/>
      <charset val="162"/>
    </font>
    <font>
      <sz val="14"/>
      <name val="Arial"/>
      <charset val="162"/>
    </font>
    <font>
      <b/>
      <sz val="11"/>
      <color rgb="FF0070C0"/>
      <name val="Arial"/>
      <charset val="162"/>
    </font>
    <font>
      <b/>
      <sz val="14"/>
      <color rgb="FF0070C0"/>
      <name val="Arial"/>
      <charset val="162"/>
    </font>
    <font>
      <b/>
      <sz val="10"/>
      <color rgb="FF7030A0"/>
      <name val="Arial"/>
      <charset val="162"/>
    </font>
    <font>
      <b/>
      <sz val="11"/>
      <color rgb="FF7030A0"/>
      <name val="Arial"/>
      <charset val="162"/>
    </font>
    <font>
      <b/>
      <sz val="10"/>
      <color indexed="10"/>
      <name val="Arial"/>
      <charset val="162"/>
    </font>
    <font>
      <sz val="9"/>
      <name val="Arial"/>
      <charset val="162"/>
    </font>
    <font>
      <b/>
      <sz val="12"/>
      <color indexed="10"/>
      <name val="Arial"/>
      <charset val="162"/>
    </font>
    <font>
      <b/>
      <sz val="12"/>
      <color rgb="FFFFFF00"/>
      <name val="Arial"/>
      <charset val="162"/>
    </font>
    <font>
      <b/>
      <sz val="12"/>
      <color rgb="FFFF0000"/>
      <name val="Arial"/>
      <charset val="162"/>
    </font>
    <font>
      <b/>
      <sz val="12"/>
      <color rgb="FF0070C0"/>
      <name val="Arial"/>
      <charset val="162"/>
    </font>
    <font>
      <b/>
      <sz val="12"/>
      <color rgb="FFC00000"/>
      <name val="Arial"/>
      <charset val="162"/>
    </font>
    <font>
      <sz val="10"/>
      <color indexed="12"/>
      <name val="Arial"/>
      <charset val="162"/>
    </font>
    <font>
      <sz val="10"/>
      <color indexed="10"/>
      <name val="Arial"/>
      <charset val="162"/>
    </font>
    <font>
      <sz val="10"/>
      <color theme="0"/>
      <name val="Arial"/>
      <charset val="162"/>
    </font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0"/>
      <name val="Arial"/>
      <family val="2"/>
      <charset val="16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7" fillId="14" borderId="0" applyNumberFormat="0" applyBorder="0" applyAlignment="0" applyProtection="0"/>
    <xf numFmtId="0" fontId="28" fillId="0" borderId="0"/>
    <xf numFmtId="0" fontId="29" fillId="0" borderId="0"/>
    <xf numFmtId="0" fontId="2" fillId="0" borderId="0"/>
    <xf numFmtId="0" fontId="2" fillId="0" borderId="0"/>
  </cellStyleXfs>
  <cellXfs count="338">
    <xf numFmtId="0" fontId="0" fillId="0" borderId="0" xfId="0"/>
    <xf numFmtId="0" fontId="2" fillId="0" borderId="0" xfId="0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Fill="1"/>
    <xf numFmtId="4" fontId="6" fillId="0" borderId="0" xfId="0" applyNumberFormat="1" applyFont="1" applyAlignment="1">
      <alignment vertical="center"/>
    </xf>
    <xf numFmtId="0" fontId="2" fillId="0" borderId="0" xfId="0" applyFont="1" applyFill="1"/>
    <xf numFmtId="4" fontId="0" fillId="0" borderId="0" xfId="0" applyNumberFormat="1" applyFill="1"/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0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/>
    </xf>
    <xf numFmtId="4" fontId="4" fillId="2" borderId="14" xfId="0" applyNumberFormat="1" applyFont="1" applyFill="1" applyBorder="1" applyAlignment="1">
      <alignment vertical="center"/>
    </xf>
    <xf numFmtId="4" fontId="4" fillId="2" borderId="14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4" fontId="2" fillId="3" borderId="9" xfId="0" applyNumberFormat="1" applyFont="1" applyFill="1" applyBorder="1" applyAlignment="1">
      <alignment vertical="center" wrapText="1"/>
    </xf>
    <xf numFmtId="4" fontId="7" fillId="3" borderId="9" xfId="1" applyNumberForma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right" vertical="center"/>
    </xf>
    <xf numFmtId="4" fontId="4" fillId="3" borderId="14" xfId="0" applyNumberFormat="1" applyFont="1" applyFill="1" applyBorder="1" applyAlignment="1">
      <alignment vertical="center"/>
    </xf>
    <xf numFmtId="4" fontId="4" fillId="3" borderId="14" xfId="0" applyNumberFormat="1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4" fontId="2" fillId="4" borderId="9" xfId="0" applyNumberFormat="1" applyFont="1" applyFill="1" applyBorder="1" applyAlignment="1">
      <alignment vertical="center" wrapText="1"/>
    </xf>
    <xf numFmtId="4" fontId="0" fillId="4" borderId="9" xfId="0" applyNumberFormat="1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0" fillId="4" borderId="1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right" vertical="center"/>
    </xf>
    <xf numFmtId="4" fontId="4" fillId="4" borderId="18" xfId="0" applyNumberFormat="1" applyFont="1" applyFill="1" applyBorder="1" applyAlignment="1">
      <alignment vertical="center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16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3" fontId="2" fillId="5" borderId="9" xfId="0" applyNumberFormat="1" applyFont="1" applyFill="1" applyBorder="1" applyAlignment="1">
      <alignment vertical="center" wrapText="1"/>
    </xf>
    <xf numFmtId="4" fontId="0" fillId="5" borderId="9" xfId="0" applyNumberFormat="1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3" fontId="2" fillId="5" borderId="3" xfId="0" applyNumberFormat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right" vertical="center"/>
    </xf>
    <xf numFmtId="4" fontId="4" fillId="5" borderId="14" xfId="0" applyNumberFormat="1" applyFont="1" applyFill="1" applyBorder="1" applyAlignment="1">
      <alignment vertical="center"/>
    </xf>
    <xf numFmtId="4" fontId="4" fillId="5" borderId="14" xfId="0" applyNumberFormat="1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 wrapText="1"/>
    </xf>
    <xf numFmtId="4" fontId="2" fillId="6" borderId="3" xfId="0" applyNumberFormat="1" applyFont="1" applyFill="1" applyBorder="1" applyAlignment="1">
      <alignment vertical="center" wrapText="1"/>
    </xf>
    <xf numFmtId="4" fontId="0" fillId="6" borderId="3" xfId="0" applyNumberFormat="1" applyFont="1" applyFill="1" applyBorder="1" applyAlignment="1">
      <alignment horizontal="right" vertical="center" wrapText="1"/>
    </xf>
    <xf numFmtId="0" fontId="2" fillId="6" borderId="2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center" wrapText="1"/>
    </xf>
    <xf numFmtId="0" fontId="4" fillId="6" borderId="1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right" vertical="center"/>
    </xf>
    <xf numFmtId="4" fontId="4" fillId="6" borderId="14" xfId="0" applyNumberFormat="1" applyFont="1" applyFill="1" applyBorder="1" applyAlignment="1">
      <alignment horizontal="right" vertical="center"/>
    </xf>
    <xf numFmtId="4" fontId="4" fillId="6" borderId="14" xfId="0" applyNumberFormat="1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4" fontId="0" fillId="3" borderId="9" xfId="0" applyNumberFormat="1" applyFont="1" applyFill="1" applyBorder="1" applyAlignment="1">
      <alignment horizontal="right" vertical="center" wrapText="1"/>
    </xf>
    <xf numFmtId="4" fontId="4" fillId="4" borderId="14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 wrapText="1"/>
    </xf>
    <xf numFmtId="4" fontId="2" fillId="6" borderId="9" xfId="0" applyNumberFormat="1" applyFont="1" applyFill="1" applyBorder="1" applyAlignment="1">
      <alignment vertical="center" wrapText="1"/>
    </xf>
    <xf numFmtId="4" fontId="0" fillId="6" borderId="9" xfId="0" applyNumberFormat="1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0" fillId="4" borderId="3" xfId="0" applyNumberFormat="1" applyFont="1" applyFill="1" applyBorder="1" applyAlignment="1">
      <alignment horizontal="right"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left" vertical="center" wrapText="1"/>
    </xf>
    <xf numFmtId="1" fontId="4" fillId="5" borderId="14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vertical="center"/>
    </xf>
    <xf numFmtId="4" fontId="3" fillId="3" borderId="14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/>
    </xf>
    <xf numFmtId="4" fontId="0" fillId="5" borderId="3" xfId="0" applyNumberFormat="1" applyFont="1" applyFill="1" applyBorder="1" applyAlignment="1">
      <alignment horizontal="right" vertical="center" wrapText="1"/>
    </xf>
    <xf numFmtId="4" fontId="4" fillId="6" borderId="14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64" fontId="0" fillId="5" borderId="9" xfId="0" applyNumberFormat="1" applyFont="1" applyFill="1" applyBorder="1" applyAlignment="1">
      <alignment horizontal="right" vertical="center" wrapText="1"/>
    </xf>
    <xf numFmtId="4" fontId="2" fillId="6" borderId="9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5" fillId="6" borderId="1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4" fontId="4" fillId="6" borderId="14" xfId="0" applyNumberFormat="1" applyFont="1" applyFill="1" applyBorder="1" applyAlignment="1">
      <alignment vertical="center" wrapText="1"/>
    </xf>
    <xf numFmtId="4" fontId="5" fillId="6" borderId="14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2" fillId="8" borderId="2" xfId="0" applyFont="1" applyFill="1" applyBorder="1" applyAlignment="1">
      <alignment horizontal="center" wrapText="1"/>
    </xf>
    <xf numFmtId="0" fontId="2" fillId="8" borderId="34" xfId="0" applyFont="1" applyFill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indent="1"/>
    </xf>
    <xf numFmtId="0" fontId="8" fillId="0" borderId="19" xfId="0" applyFont="1" applyBorder="1" applyAlignment="1">
      <alignment horizontal="center" vertical="center"/>
    </xf>
    <xf numFmtId="4" fontId="10" fillId="3" borderId="14" xfId="0" applyNumberFormat="1" applyFont="1" applyFill="1" applyBorder="1" applyAlignment="1">
      <alignment horizontal="right" vertical="center" indent="1"/>
    </xf>
    <xf numFmtId="4" fontId="4" fillId="3" borderId="14" xfId="0" applyNumberFormat="1" applyFont="1" applyFill="1" applyBorder="1" applyAlignment="1">
      <alignment horizontal="right" vertical="center" indent="1"/>
    </xf>
    <xf numFmtId="4" fontId="11" fillId="0" borderId="0" xfId="0" applyNumberFormat="1" applyFont="1"/>
    <xf numFmtId="0" fontId="9" fillId="8" borderId="2" xfId="0" applyFont="1" applyFill="1" applyBorder="1" applyAlignment="1">
      <alignment horizontal="center" wrapText="1"/>
    </xf>
    <xf numFmtId="4" fontId="4" fillId="0" borderId="10" xfId="0" applyNumberFormat="1" applyFont="1" applyFill="1" applyBorder="1" applyAlignment="1">
      <alignment horizontal="right" indent="1"/>
    </xf>
    <xf numFmtId="4" fontId="9" fillId="7" borderId="1" xfId="0" applyNumberFormat="1" applyFont="1" applyFill="1" applyBorder="1" applyAlignment="1">
      <alignment horizontal="right" indent="1"/>
    </xf>
    <xf numFmtId="2" fontId="0" fillId="0" borderId="0" xfId="0" applyNumberFormat="1"/>
    <xf numFmtId="4" fontId="4" fillId="0" borderId="16" xfId="0" applyNumberFormat="1" applyFont="1" applyFill="1" applyBorder="1" applyAlignment="1">
      <alignment horizontal="right" vertical="center" indent="1"/>
    </xf>
    <xf numFmtId="4" fontId="9" fillId="7" borderId="1" xfId="0" applyNumberFormat="1" applyFont="1" applyFill="1" applyBorder="1" applyAlignment="1">
      <alignment vertical="center"/>
    </xf>
    <xf numFmtId="0" fontId="5" fillId="0" borderId="38" xfId="0" applyFont="1" applyBorder="1" applyAlignment="1">
      <alignment horizontal="left" vertical="center"/>
    </xf>
    <xf numFmtId="4" fontId="6" fillId="9" borderId="1" xfId="0" applyNumberFormat="1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9" fillId="0" borderId="38" xfId="0" applyFont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6" fillId="10" borderId="37" xfId="0" applyFont="1" applyFill="1" applyBorder="1" applyAlignment="1">
      <alignment vertical="center"/>
    </xf>
    <xf numFmtId="4" fontId="6" fillId="10" borderId="14" xfId="0" applyNumberFormat="1" applyFont="1" applyFill="1" applyBorder="1" applyAlignment="1">
      <alignment vertical="center"/>
    </xf>
    <xf numFmtId="2" fontId="14" fillId="10" borderId="14" xfId="0" applyNumberFormat="1" applyFont="1" applyFill="1" applyBorder="1" applyAlignment="1">
      <alignment vertical="center"/>
    </xf>
    <xf numFmtId="3" fontId="15" fillId="10" borderId="14" xfId="0" applyNumberFormat="1" applyFont="1" applyFill="1" applyBorder="1" applyAlignment="1">
      <alignment vertical="center"/>
    </xf>
    <xf numFmtId="4" fontId="4" fillId="10" borderId="14" xfId="0" applyNumberFormat="1" applyFont="1" applyFill="1" applyBorder="1" applyAlignment="1">
      <alignment vertical="center"/>
    </xf>
    <xf numFmtId="3" fontId="6" fillId="10" borderId="14" xfId="0" applyNumberFormat="1" applyFont="1" applyFill="1" applyBorder="1" applyAlignment="1">
      <alignment horizontal="center" vertical="center"/>
    </xf>
    <xf numFmtId="4" fontId="10" fillId="10" borderId="14" xfId="0" applyNumberFormat="1" applyFont="1" applyFill="1" applyBorder="1" applyAlignment="1">
      <alignment vertical="center"/>
    </xf>
    <xf numFmtId="0" fontId="3" fillId="11" borderId="38" xfId="0" applyFont="1" applyFill="1" applyBorder="1" applyAlignment="1">
      <alignment vertical="center"/>
    </xf>
    <xf numFmtId="4" fontId="3" fillId="11" borderId="1" xfId="0" applyNumberFormat="1" applyFont="1" applyFill="1" applyBorder="1" applyAlignment="1">
      <alignment vertical="center"/>
    </xf>
    <xf numFmtId="165" fontId="16" fillId="11" borderId="1" xfId="0" applyNumberFormat="1" applyFont="1" applyFill="1" applyBorder="1" applyAlignment="1">
      <alignment vertical="center"/>
    </xf>
    <xf numFmtId="165" fontId="17" fillId="11" borderId="1" xfId="0" applyNumberFormat="1" applyFont="1" applyFill="1" applyBorder="1" applyAlignment="1">
      <alignment vertical="center"/>
    </xf>
    <xf numFmtId="165" fontId="16" fillId="11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19" fillId="0" borderId="0" xfId="0" applyFont="1"/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vertical="center"/>
    </xf>
    <xf numFmtId="4" fontId="5" fillId="0" borderId="10" xfId="0" applyNumberFormat="1" applyFont="1" applyFill="1" applyBorder="1" applyAlignment="1">
      <alignment vertical="center"/>
    </xf>
    <xf numFmtId="4" fontId="3" fillId="12" borderId="12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3" fontId="4" fillId="10" borderId="14" xfId="0" applyNumberFormat="1" applyFont="1" applyFill="1" applyBorder="1" applyAlignment="1">
      <alignment horizontal="center" vertical="center"/>
    </xf>
    <xf numFmtId="4" fontId="4" fillId="10" borderId="16" xfId="0" applyNumberFormat="1" applyFont="1" applyFill="1" applyBorder="1" applyAlignment="1">
      <alignment vertical="center"/>
    </xf>
    <xf numFmtId="10" fontId="21" fillId="11" borderId="1" xfId="0" applyNumberFormat="1" applyFont="1" applyFill="1" applyBorder="1" applyAlignment="1">
      <alignment vertical="center"/>
    </xf>
    <xf numFmtId="3" fontId="3" fillId="11" borderId="1" xfId="0" applyNumberFormat="1" applyFont="1" applyFill="1" applyBorder="1" applyAlignment="1">
      <alignment horizontal="center" vertical="center"/>
    </xf>
    <xf numFmtId="10" fontId="22" fillId="11" borderId="1" xfId="0" applyNumberFormat="1" applyFont="1" applyFill="1" applyBorder="1" applyAlignment="1">
      <alignment vertical="center"/>
    </xf>
    <xf numFmtId="10" fontId="23" fillId="11" borderId="1" xfId="0" applyNumberFormat="1" applyFont="1" applyFill="1" applyBorder="1" applyAlignment="1">
      <alignment vertical="center"/>
    </xf>
    <xf numFmtId="10" fontId="24" fillId="11" borderId="10" xfId="0" applyNumberFormat="1" applyFont="1" applyFill="1" applyBorder="1" applyAlignment="1">
      <alignment vertical="center"/>
    </xf>
    <xf numFmtId="4" fontId="3" fillId="11" borderId="1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3" fillId="13" borderId="1" xfId="0" applyNumberFormat="1" applyFont="1" applyFill="1" applyBorder="1" applyAlignment="1">
      <alignment vertical="center"/>
    </xf>
    <xf numFmtId="4" fontId="20" fillId="9" borderId="1" xfId="0" applyNumberFormat="1" applyFont="1" applyFill="1" applyBorder="1" applyAlignment="1">
      <alignment vertical="center"/>
    </xf>
    <xf numFmtId="4" fontId="26" fillId="0" borderId="0" xfId="0" applyNumberFormat="1" applyFont="1"/>
    <xf numFmtId="4" fontId="2" fillId="0" borderId="1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/>
    <xf numFmtId="4" fontId="26" fillId="0" borderId="0" xfId="0" applyNumberFormat="1" applyFont="1" applyFill="1"/>
    <xf numFmtId="4" fontId="26" fillId="0" borderId="0" xfId="0" applyNumberFormat="1" applyFont="1" applyFill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4" fontId="3" fillId="9" borderId="1" xfId="0" applyNumberFormat="1" applyFont="1" applyFill="1" applyBorder="1" applyAlignment="1">
      <alignment vertical="center"/>
    </xf>
    <xf numFmtId="4" fontId="3" fillId="0" borderId="0" xfId="0" applyNumberFormat="1" applyFont="1"/>
    <xf numFmtId="4" fontId="3" fillId="0" borderId="1" xfId="0" applyNumberFormat="1" applyFont="1" applyBorder="1"/>
    <xf numFmtId="0" fontId="9" fillId="0" borderId="0" xfId="0" applyFont="1" applyAlignment="1">
      <alignment horizontal="center" vertical="center" wrapText="1"/>
    </xf>
    <xf numFmtId="10" fontId="2" fillId="0" borderId="0" xfId="0" applyNumberFormat="1" applyFont="1"/>
    <xf numFmtId="4" fontId="4" fillId="0" borderId="0" xfId="0" applyNumberFormat="1" applyFont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27" fillId="0" borderId="0" xfId="0" applyNumberFormat="1" applyFont="1"/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30" fillId="2" borderId="9" xfId="0" applyFont="1" applyFill="1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30" fillId="6" borderId="9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3" borderId="9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30" fillId="3" borderId="10" xfId="0" applyFont="1" applyFill="1" applyBorder="1" applyAlignment="1">
      <alignment vertical="center" wrapText="1"/>
    </xf>
    <xf numFmtId="0" fontId="30" fillId="6" borderId="17" xfId="0" applyFont="1" applyFill="1" applyBorder="1" applyAlignment="1">
      <alignment vertical="center" wrapText="1"/>
    </xf>
    <xf numFmtId="4" fontId="30" fillId="2" borderId="17" xfId="0" applyNumberFormat="1" applyFont="1" applyFill="1" applyBorder="1" applyAlignment="1">
      <alignment horizontal="left" vertical="center" wrapText="1"/>
    </xf>
    <xf numFmtId="0" fontId="30" fillId="3" borderId="17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vertical="center" wrapText="1"/>
    </xf>
    <xf numFmtId="0" fontId="30" fillId="2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0" fontId="30" fillId="3" borderId="25" xfId="0" applyFont="1" applyFill="1" applyBorder="1" applyAlignment="1">
      <alignment vertical="center" wrapText="1"/>
    </xf>
    <xf numFmtId="0" fontId="0" fillId="5" borderId="17" xfId="0" applyFont="1" applyFill="1" applyBorder="1" applyAlignment="1">
      <alignment vertical="center" wrapText="1"/>
    </xf>
    <xf numFmtId="0" fontId="5" fillId="5" borderId="19" xfId="0" applyFont="1" applyFill="1" applyBorder="1" applyAlignment="1">
      <alignment horizontal="center" vertical="center"/>
    </xf>
    <xf numFmtId="164" fontId="0" fillId="5" borderId="3" xfId="0" applyNumberFormat="1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30" fillId="3" borderId="8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4" fontId="2" fillId="15" borderId="9" xfId="0" applyNumberFormat="1" applyFont="1" applyFill="1" applyBorder="1" applyAlignment="1">
      <alignment vertical="center" wrapText="1"/>
    </xf>
    <xf numFmtId="4" fontId="0" fillId="15" borderId="9" xfId="0" applyNumberFormat="1" applyFont="1" applyFill="1" applyBorder="1" applyAlignment="1">
      <alignment horizontal="right" vertical="center" wrapText="1"/>
    </xf>
    <xf numFmtId="0" fontId="30" fillId="15" borderId="9" xfId="0" applyFont="1" applyFill="1" applyBorder="1" applyAlignment="1">
      <alignment vertical="center" wrapText="1"/>
    </xf>
    <xf numFmtId="0" fontId="0" fillId="16" borderId="1" xfId="0" applyFont="1" applyFill="1" applyBorder="1" applyAlignment="1">
      <alignment vertical="center" wrapText="1"/>
    </xf>
    <xf numFmtId="0" fontId="0" fillId="17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12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right" indent="2"/>
    </xf>
    <xf numFmtId="0" fontId="2" fillId="8" borderId="5" xfId="0" applyFont="1" applyFill="1" applyBorder="1" applyAlignment="1">
      <alignment horizontal="right" indent="2"/>
    </xf>
    <xf numFmtId="0" fontId="2" fillId="8" borderId="24" xfId="0" applyFont="1" applyFill="1" applyBorder="1" applyAlignment="1">
      <alignment horizontal="right" indent="2"/>
    </xf>
    <xf numFmtId="0" fontId="2" fillId="8" borderId="32" xfId="0" applyFont="1" applyFill="1" applyBorder="1" applyAlignment="1">
      <alignment horizontal="right" indent="2"/>
    </xf>
    <xf numFmtId="0" fontId="2" fillId="8" borderId="33" xfId="0" applyFont="1" applyFill="1" applyBorder="1" applyAlignment="1">
      <alignment horizontal="right" indent="2"/>
    </xf>
    <xf numFmtId="0" fontId="2" fillId="8" borderId="19" xfId="0" applyFont="1" applyFill="1" applyBorder="1" applyAlignment="1">
      <alignment horizontal="right" indent="2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10" fillId="0" borderId="25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</cellXfs>
  <cellStyles count="6">
    <cellStyle name="İyi" xfId="1" builtinId="26"/>
    <cellStyle name="Normal" xfId="0" builtinId="0"/>
    <cellStyle name="Normal 11" xfId="2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15"/>
  <sheetViews>
    <sheetView tabSelected="1" view="pageBreakPreview" zoomScale="90" zoomScaleNormal="80" workbookViewId="0">
      <pane xSplit="2" ySplit="3" topLeftCell="C4" activePane="bottomRight" state="frozen"/>
      <selection pane="topRight"/>
      <selection pane="bottomLeft"/>
      <selection pane="bottomRight" sqref="A1:O1"/>
    </sheetView>
  </sheetViews>
  <sheetFormatPr defaultColWidth="9.109375" defaultRowHeight="13.2" x14ac:dyDescent="0.25"/>
  <cols>
    <col min="1" max="1" width="17.44140625" style="1" customWidth="1"/>
    <col min="2" max="2" width="21.44140625" style="1" customWidth="1"/>
    <col min="3" max="3" width="8.5546875" style="1" customWidth="1"/>
    <col min="4" max="4" width="9.109375" style="1" customWidth="1"/>
    <col min="5" max="5" width="10.6640625" style="1" customWidth="1"/>
    <col min="6" max="6" width="17.33203125" style="1" customWidth="1"/>
    <col min="7" max="7" width="6.6640625" style="1" customWidth="1"/>
    <col min="8" max="8" width="15.88671875" style="1" customWidth="1"/>
    <col min="9" max="9" width="15.6640625" style="1" customWidth="1"/>
    <col min="10" max="10" width="6.6640625" style="1" customWidth="1"/>
    <col min="11" max="11" width="17.109375" style="1" customWidth="1"/>
    <col min="12" max="12" width="13.33203125" style="1" customWidth="1"/>
    <col min="13" max="13" width="6.6640625" style="1" customWidth="1"/>
    <col min="14" max="14" width="14.109375" style="1" customWidth="1"/>
    <col min="15" max="15" width="19" style="1" customWidth="1"/>
    <col min="16" max="17" width="0.44140625" style="1" hidden="1" customWidth="1"/>
    <col min="18" max="18" width="1.44140625" style="1" hidden="1" customWidth="1"/>
    <col min="19" max="19" width="0.6640625" style="1" hidden="1" customWidth="1"/>
    <col min="20" max="20" width="11.33203125" style="1" hidden="1" customWidth="1"/>
    <col min="21" max="22" width="16.88671875" style="1" customWidth="1"/>
    <col min="23" max="23" width="24.109375" style="1" customWidth="1"/>
    <col min="24" max="25" width="21.44140625" style="1" customWidth="1"/>
    <col min="26" max="26" width="25" style="1" customWidth="1"/>
    <col min="27" max="27" width="12.88671875" style="1" hidden="1" customWidth="1"/>
    <col min="28" max="28" width="24" style="1" customWidth="1"/>
    <col min="29" max="16384" width="9.109375" style="1"/>
  </cols>
  <sheetData>
    <row r="1" spans="1:28" ht="35.1" customHeight="1" x14ac:dyDescent="0.25">
      <c r="A1" s="292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4"/>
      <c r="P1" s="291" t="s">
        <v>1</v>
      </c>
      <c r="Q1" s="272" t="s">
        <v>2</v>
      </c>
      <c r="R1" s="205"/>
    </row>
    <row r="2" spans="1:28" ht="20.100000000000001" customHeight="1" x14ac:dyDescent="0.25">
      <c r="A2" s="284" t="s">
        <v>3</v>
      </c>
      <c r="B2" s="285" t="s">
        <v>101</v>
      </c>
      <c r="C2" s="295" t="s">
        <v>4</v>
      </c>
      <c r="D2" s="296"/>
      <c r="E2" s="296"/>
      <c r="F2" s="296"/>
      <c r="G2" s="296"/>
      <c r="H2" s="296"/>
      <c r="I2" s="297"/>
      <c r="J2" s="274" t="s">
        <v>212</v>
      </c>
      <c r="K2" s="275"/>
      <c r="L2" s="287" t="s">
        <v>5</v>
      </c>
      <c r="M2" s="278" t="s">
        <v>6</v>
      </c>
      <c r="N2" s="279"/>
      <c r="O2" s="289" t="s">
        <v>7</v>
      </c>
      <c r="P2" s="291"/>
      <c r="Q2" s="272"/>
      <c r="R2" s="206"/>
      <c r="U2" s="272" t="s">
        <v>8</v>
      </c>
      <c r="V2" s="273" t="s">
        <v>9</v>
      </c>
      <c r="W2" s="273" t="s">
        <v>10</v>
      </c>
      <c r="X2" s="273" t="s">
        <v>11</v>
      </c>
    </row>
    <row r="3" spans="1:28" ht="63.75" customHeight="1" x14ac:dyDescent="0.25">
      <c r="A3" s="284"/>
      <c r="B3" s="286"/>
      <c r="C3" s="298" t="s">
        <v>12</v>
      </c>
      <c r="D3" s="299"/>
      <c r="E3" s="298" t="s">
        <v>13</v>
      </c>
      <c r="F3" s="299"/>
      <c r="G3" s="300" t="s">
        <v>213</v>
      </c>
      <c r="H3" s="301"/>
      <c r="I3" s="191" t="s">
        <v>14</v>
      </c>
      <c r="J3" s="276"/>
      <c r="K3" s="277"/>
      <c r="L3" s="288"/>
      <c r="M3" s="280"/>
      <c r="N3" s="281"/>
      <c r="O3" s="290"/>
      <c r="P3" s="291"/>
      <c r="Q3" s="272"/>
      <c r="R3" s="208" t="s">
        <v>15</v>
      </c>
      <c r="S3" s="3" t="s">
        <v>16</v>
      </c>
      <c r="T3" s="209" t="s">
        <v>17</v>
      </c>
      <c r="U3" s="272"/>
      <c r="V3" s="273"/>
      <c r="W3" s="273"/>
      <c r="X3" s="273"/>
      <c r="Y3" s="207" t="s">
        <v>18</v>
      </c>
      <c r="Z3" s="226" t="s">
        <v>19</v>
      </c>
      <c r="AA3" s="227">
        <v>0.3</v>
      </c>
    </row>
    <row r="4" spans="1:28" ht="39.9" customHeight="1" x14ac:dyDescent="0.25">
      <c r="A4" s="161" t="s">
        <v>20</v>
      </c>
      <c r="B4" s="162">
        <v>24646355</v>
      </c>
      <c r="C4" s="163">
        <f>MERKEZ!E21</f>
        <v>0</v>
      </c>
      <c r="D4" s="163">
        <f>MERKEZ!E21</f>
        <v>0</v>
      </c>
      <c r="E4" s="164">
        <f>MERKEZ!D63</f>
        <v>22000</v>
      </c>
      <c r="F4" s="165">
        <f>MERKEZ!E63</f>
        <v>6600000</v>
      </c>
      <c r="G4" s="166">
        <f>MERKEZ!B16</f>
        <v>1</v>
      </c>
      <c r="H4" s="167">
        <f>MERKEZ!E16</f>
        <v>1800000</v>
      </c>
      <c r="I4" s="192">
        <f>SUM(D4+F4+H4)</f>
        <v>8400000</v>
      </c>
      <c r="J4" s="174">
        <f>MERKEZ!B11</f>
        <v>6</v>
      </c>
      <c r="K4" s="168">
        <f>MERKEZ!E11</f>
        <v>8802448.5</v>
      </c>
      <c r="L4" s="167">
        <v>50000</v>
      </c>
      <c r="M4" s="174">
        <f>MERKEZ!B68</f>
        <v>0</v>
      </c>
      <c r="N4" s="167">
        <f>MERKEZ!E68</f>
        <v>0</v>
      </c>
      <c r="O4" s="193">
        <f>B4*0.3</f>
        <v>7393906.5</v>
      </c>
      <c r="P4" s="194">
        <f>SUM(D4+O4)</f>
        <v>7393906.5</v>
      </c>
      <c r="Q4" s="210">
        <f t="shared" ref="Q4:Q10" si="0">SUM(N4+F4+K4+H4+L4)</f>
        <v>17252448.5</v>
      </c>
      <c r="R4" s="211">
        <f t="shared" ref="R4:R10" si="1">SUM(B4-(P4+Q4))</f>
        <v>0</v>
      </c>
      <c r="S4" s="190">
        <v>0</v>
      </c>
      <c r="T4" s="212">
        <f>SUM((P4+Q4)-S4)</f>
        <v>24646355</v>
      </c>
      <c r="U4" s="213">
        <f>B4-O4</f>
        <v>17252448.5</v>
      </c>
      <c r="V4" s="214">
        <f>MERKEZ!E69</f>
        <v>17202448.5</v>
      </c>
      <c r="W4" s="214">
        <f>U4-V4-L4</f>
        <v>0</v>
      </c>
      <c r="X4" s="214">
        <f>B4-O4-L4</f>
        <v>17202448.5</v>
      </c>
      <c r="Y4" s="214">
        <f>I4+K4+N4</f>
        <v>17202448.5</v>
      </c>
      <c r="Z4" s="228">
        <f>L4+O4+Y4</f>
        <v>24646355</v>
      </c>
      <c r="AA4" s="220">
        <f>SUM(B4)*$AA$3</f>
        <v>7393906.5</v>
      </c>
      <c r="AB4" s="190"/>
    </row>
    <row r="5" spans="1:28" ht="39.9" customHeight="1" x14ac:dyDescent="0.25">
      <c r="A5" s="161" t="s">
        <v>21</v>
      </c>
      <c r="B5" s="162">
        <v>6683829</v>
      </c>
      <c r="C5" s="163">
        <f>GÖYNÜCEK!D19</f>
        <v>0</v>
      </c>
      <c r="D5" s="163">
        <f>GÖYNÜCEK!E19</f>
        <v>0</v>
      </c>
      <c r="E5" s="164">
        <f>GÖYNÜCEK!D24</f>
        <v>1095</v>
      </c>
      <c r="F5" s="165">
        <f>GÖYNÜCEK!E24</f>
        <v>328500</v>
      </c>
      <c r="G5" s="166">
        <f>GÖYNÜCEK!B14</f>
        <v>0</v>
      </c>
      <c r="H5" s="168">
        <f>GÖYNÜCEK!E14</f>
        <v>0</v>
      </c>
      <c r="I5" s="192">
        <f t="shared" ref="I5:I10" si="2">SUM(D5+F5+H5)</f>
        <v>328500</v>
      </c>
      <c r="J5" s="174">
        <f>GÖYNÜCEK!B9</f>
        <v>4</v>
      </c>
      <c r="K5" s="168">
        <f>GÖYNÜCEK!E9</f>
        <v>4149666</v>
      </c>
      <c r="L5" s="167">
        <v>200514.3</v>
      </c>
      <c r="M5" s="174">
        <f>GÖYNÜCEK!B29</f>
        <v>0</v>
      </c>
      <c r="N5" s="168">
        <f>GÖYNÜCEK!E29</f>
        <v>0</v>
      </c>
      <c r="O5" s="193">
        <f>B5*0.3</f>
        <v>2005148.7</v>
      </c>
      <c r="P5" s="194">
        <f t="shared" ref="P5:P10" si="3">SUM(D5+O5)</f>
        <v>2005148.7</v>
      </c>
      <c r="Q5" s="210">
        <f t="shared" si="0"/>
        <v>4678680.3</v>
      </c>
      <c r="R5" s="211">
        <f t="shared" si="1"/>
        <v>0</v>
      </c>
      <c r="S5" s="190">
        <v>0</v>
      </c>
      <c r="T5" s="212">
        <f t="shared" ref="T5:T10" si="4">SUM((P5+Q5)-S5)</f>
        <v>6683829</v>
      </c>
      <c r="U5" s="213">
        <f t="shared" ref="U5:U11" si="5">B5-O5</f>
        <v>4678680.3</v>
      </c>
      <c r="V5" s="214">
        <f>GÖYNÜCEK!E30</f>
        <v>4478166</v>
      </c>
      <c r="W5" s="214">
        <f t="shared" ref="W5:W10" si="6">U5-V5-L5</f>
        <v>0</v>
      </c>
      <c r="X5" s="214">
        <f t="shared" ref="X5:X10" si="7">B5-O5-L5</f>
        <v>4478166</v>
      </c>
      <c r="Y5" s="214">
        <f t="shared" ref="Y5:Y10" si="8">I5+K5+N5</f>
        <v>4478166</v>
      </c>
      <c r="Z5" s="228">
        <f t="shared" ref="Z5:Z10" si="9">L5+O5+Y5</f>
        <v>6683829</v>
      </c>
      <c r="AA5" s="220">
        <f t="shared" ref="AA5:AA10" si="10">SUM(B5)*$AA$3</f>
        <v>2005148.7</v>
      </c>
      <c r="AB5" s="190"/>
    </row>
    <row r="6" spans="1:28" ht="39.9" customHeight="1" x14ac:dyDescent="0.25">
      <c r="A6" s="169" t="s">
        <v>22</v>
      </c>
      <c r="B6" s="162">
        <v>8042893</v>
      </c>
      <c r="C6" s="163">
        <f>GÜMÜŞHACIKÖY!D19</f>
        <v>0</v>
      </c>
      <c r="D6" s="163">
        <f>GÜMÜŞHACIKÖY!E19</f>
        <v>0</v>
      </c>
      <c r="E6" s="164">
        <f>GÜMÜŞHACIKÖY!D27</f>
        <v>0</v>
      </c>
      <c r="F6" s="165">
        <f>GÜMÜŞHACIKÖY!E27</f>
        <v>0</v>
      </c>
      <c r="G6" s="166">
        <f>GÜMÜŞHACIKÖY!B14</f>
        <v>0</v>
      </c>
      <c r="H6" s="168">
        <f>GÜMÜŞHACIKÖY!E14</f>
        <v>0</v>
      </c>
      <c r="I6" s="192">
        <f t="shared" si="2"/>
        <v>0</v>
      </c>
      <c r="J6" s="174">
        <f>GÜMÜŞHACIKÖY!B9</f>
        <v>3</v>
      </c>
      <c r="K6" s="168">
        <f>GÜMÜŞHACIKÖY!E9</f>
        <v>5430000</v>
      </c>
      <c r="L6" s="167">
        <v>200025.1</v>
      </c>
      <c r="M6" s="174">
        <f>GÜMÜŞHACIKÖY!B32</f>
        <v>0</v>
      </c>
      <c r="N6" s="168">
        <f>GÜMÜŞHACIKÖY!E32</f>
        <v>0</v>
      </c>
      <c r="O6" s="193">
        <f t="shared" ref="O6:O10" si="11">B6*0.3</f>
        <v>2412867.9</v>
      </c>
      <c r="P6" s="194">
        <f t="shared" si="3"/>
        <v>2412867.9</v>
      </c>
      <c r="Q6" s="210">
        <f t="shared" si="0"/>
        <v>5630025.0999999996</v>
      </c>
      <c r="R6" s="211">
        <f t="shared" si="1"/>
        <v>0</v>
      </c>
      <c r="S6" s="190">
        <v>0</v>
      </c>
      <c r="T6" s="212">
        <f t="shared" si="4"/>
        <v>8042893</v>
      </c>
      <c r="U6" s="213">
        <f t="shared" si="5"/>
        <v>5630025.0999999996</v>
      </c>
      <c r="V6" s="214">
        <f>GÜMÜŞHACIKÖY!E34</f>
        <v>5430000</v>
      </c>
      <c r="W6" s="214">
        <f t="shared" si="6"/>
        <v>-3.7834979593753815E-10</v>
      </c>
      <c r="X6" s="214">
        <f t="shared" si="7"/>
        <v>5430000</v>
      </c>
      <c r="Y6" s="214">
        <f t="shared" si="8"/>
        <v>5430000</v>
      </c>
      <c r="Z6" s="228">
        <f t="shared" si="9"/>
        <v>8042893</v>
      </c>
      <c r="AA6" s="220">
        <f t="shared" si="10"/>
        <v>2412867.9</v>
      </c>
      <c r="AB6" s="190"/>
    </row>
    <row r="7" spans="1:28" ht="39.9" customHeight="1" x14ac:dyDescent="0.25">
      <c r="A7" s="161" t="s">
        <v>23</v>
      </c>
      <c r="B7" s="162">
        <v>2819843</v>
      </c>
      <c r="C7" s="163">
        <f>HAMAMÖZÜ!D18</f>
        <v>0</v>
      </c>
      <c r="D7" s="163">
        <f>HAMAMÖZÜ!E18</f>
        <v>0</v>
      </c>
      <c r="E7" s="164">
        <f>HAMAMÖZÜ!D24</f>
        <v>0</v>
      </c>
      <c r="F7" s="165">
        <f>HAMAMÖZÜ!E24</f>
        <v>0</v>
      </c>
      <c r="G7" s="166">
        <f>HAMAMÖZÜ!B13</f>
        <v>1</v>
      </c>
      <c r="H7" s="168">
        <f>HAMAMÖZÜ!E13</f>
        <v>1463890.1</v>
      </c>
      <c r="I7" s="192">
        <f t="shared" si="2"/>
        <v>1463890.1</v>
      </c>
      <c r="J7" s="174">
        <f>HAMAMÖZÜ!B8</f>
        <v>1</v>
      </c>
      <c r="K7" s="168">
        <f>HAMAMÖZÜ!E8</f>
        <v>500000</v>
      </c>
      <c r="L7" s="167">
        <v>10000</v>
      </c>
      <c r="M7" s="174">
        <f>HAMAMÖZÜ!B29</f>
        <v>0</v>
      </c>
      <c r="N7" s="168">
        <f>HAMAMÖZÜ!E29</f>
        <v>0</v>
      </c>
      <c r="O7" s="193">
        <f t="shared" si="11"/>
        <v>845952.9</v>
      </c>
      <c r="P7" s="194">
        <f t="shared" si="3"/>
        <v>845952.9</v>
      </c>
      <c r="Q7" s="210">
        <f t="shared" si="0"/>
        <v>1973890.1</v>
      </c>
      <c r="R7" s="211">
        <f t="shared" si="1"/>
        <v>0</v>
      </c>
      <c r="S7" s="190">
        <v>0</v>
      </c>
      <c r="T7" s="212">
        <f t="shared" si="4"/>
        <v>2819843</v>
      </c>
      <c r="U7" s="213">
        <f t="shared" si="5"/>
        <v>1973890.1</v>
      </c>
      <c r="V7" s="214">
        <f>HAMAMÖZÜ!E30</f>
        <v>1963890.1</v>
      </c>
      <c r="W7" s="214">
        <f t="shared" si="6"/>
        <v>0</v>
      </c>
      <c r="X7" s="214">
        <f t="shared" si="7"/>
        <v>1963890.1</v>
      </c>
      <c r="Y7" s="214">
        <f t="shared" si="8"/>
        <v>1963890.1</v>
      </c>
      <c r="Z7" s="228">
        <f t="shared" si="9"/>
        <v>2819843</v>
      </c>
      <c r="AA7" s="220">
        <f t="shared" si="10"/>
        <v>845952.9</v>
      </c>
      <c r="AB7" s="190"/>
    </row>
    <row r="8" spans="1:28" s="7" customFormat="1" ht="39.9" customHeight="1" x14ac:dyDescent="0.25">
      <c r="A8" s="170" t="s">
        <v>24</v>
      </c>
      <c r="B8" s="162">
        <v>13953756</v>
      </c>
      <c r="C8" s="171">
        <f>MERZİFON!D22</f>
        <v>0</v>
      </c>
      <c r="D8" s="163">
        <f>MERZİFON!E22</f>
        <v>0</v>
      </c>
      <c r="E8" s="172">
        <f>MERZİFON!D44</f>
        <v>5000</v>
      </c>
      <c r="F8" s="173">
        <f>MERZİFON!E44</f>
        <v>1500000</v>
      </c>
      <c r="G8" s="174">
        <f>MERZİFON!B17</f>
        <v>4</v>
      </c>
      <c r="H8" s="175">
        <f>MERZİFON!E17</f>
        <v>5200000</v>
      </c>
      <c r="I8" s="192">
        <f t="shared" si="2"/>
        <v>6700000</v>
      </c>
      <c r="J8" s="174">
        <f>MERZİFON!B11</f>
        <v>5</v>
      </c>
      <c r="K8" s="175">
        <f>MERZİFON!E11</f>
        <v>3000629.2</v>
      </c>
      <c r="L8" s="195">
        <v>67000</v>
      </c>
      <c r="M8" s="174">
        <f>MERZİFON!B49</f>
        <v>0</v>
      </c>
      <c r="N8" s="175">
        <f>MERZİFON!E49</f>
        <v>0</v>
      </c>
      <c r="O8" s="193">
        <f t="shared" si="11"/>
        <v>4186126.8</v>
      </c>
      <c r="P8" s="196">
        <f t="shared" si="3"/>
        <v>4186126.8</v>
      </c>
      <c r="Q8" s="215">
        <f t="shared" si="0"/>
        <v>9767629.1999999993</v>
      </c>
      <c r="R8" s="216">
        <f t="shared" si="1"/>
        <v>0</v>
      </c>
      <c r="S8" s="217">
        <v>0</v>
      </c>
      <c r="T8" s="218">
        <f t="shared" si="4"/>
        <v>13953756</v>
      </c>
      <c r="U8" s="213">
        <f t="shared" si="5"/>
        <v>9767629.1999999993</v>
      </c>
      <c r="V8" s="214">
        <f>MERZİFON!E50</f>
        <v>9700629.1999999993</v>
      </c>
      <c r="W8" s="214">
        <f t="shared" si="6"/>
        <v>0</v>
      </c>
      <c r="X8" s="219">
        <f t="shared" si="7"/>
        <v>9700629.1999999993</v>
      </c>
      <c r="Y8" s="219">
        <f t="shared" si="8"/>
        <v>9700629.1999999993</v>
      </c>
      <c r="Z8" s="229">
        <f t="shared" si="9"/>
        <v>13953756</v>
      </c>
      <c r="AA8" s="220">
        <f t="shared" si="10"/>
        <v>4186126.8</v>
      </c>
      <c r="AB8" s="217"/>
    </row>
    <row r="9" spans="1:28" ht="39.9" customHeight="1" x14ac:dyDescent="0.25">
      <c r="A9" s="161" t="s">
        <v>25</v>
      </c>
      <c r="B9" s="162">
        <v>6942573</v>
      </c>
      <c r="C9" s="163">
        <f>SULUOVA!D18</f>
        <v>0</v>
      </c>
      <c r="D9" s="163">
        <f>SULUOVA!E18</f>
        <v>0</v>
      </c>
      <c r="E9" s="164">
        <f>SULUOVA!D26</f>
        <v>4000</v>
      </c>
      <c r="F9" s="165">
        <f>SULUOVA!E26</f>
        <v>1684801.095</v>
      </c>
      <c r="G9" s="166">
        <f>SULUOVA!B13</f>
        <v>1</v>
      </c>
      <c r="H9" s="168">
        <f>SULUOVA!E13</f>
        <v>1000000</v>
      </c>
      <c r="I9" s="192">
        <f t="shared" si="2"/>
        <v>2684801.0949999997</v>
      </c>
      <c r="J9" s="174">
        <f>SULUOVA!B8</f>
        <v>3</v>
      </c>
      <c r="K9" s="168">
        <f>SULUOVA!E8</f>
        <v>1675000</v>
      </c>
      <c r="L9" s="167">
        <v>0</v>
      </c>
      <c r="M9" s="174">
        <f>SULUOVA!B31</f>
        <v>1</v>
      </c>
      <c r="N9" s="168">
        <f>SULUOVA!E31</f>
        <v>500000</v>
      </c>
      <c r="O9" s="193">
        <f t="shared" si="11"/>
        <v>2082771.9</v>
      </c>
      <c r="P9" s="194">
        <f t="shared" si="3"/>
        <v>2082771.9</v>
      </c>
      <c r="Q9" s="210">
        <f t="shared" si="0"/>
        <v>4859801.0949999997</v>
      </c>
      <c r="R9" s="211">
        <f t="shared" si="1"/>
        <v>5.0000008195638657E-3</v>
      </c>
      <c r="S9" s="190">
        <v>0</v>
      </c>
      <c r="T9" s="212">
        <f t="shared" si="4"/>
        <v>6942572.9949999992</v>
      </c>
      <c r="U9" s="213">
        <f t="shared" si="5"/>
        <v>4859801.0999999996</v>
      </c>
      <c r="V9" s="214">
        <f>SULUOVA!E32</f>
        <v>4859801.0949999997</v>
      </c>
      <c r="W9" s="214">
        <f t="shared" si="6"/>
        <v>4.999999888241291E-3</v>
      </c>
      <c r="X9" s="214">
        <f t="shared" si="7"/>
        <v>4859801.0999999996</v>
      </c>
      <c r="Y9" s="214">
        <f t="shared" si="8"/>
        <v>4859801.0949999997</v>
      </c>
      <c r="Z9" s="228">
        <f t="shared" si="9"/>
        <v>6942572.9949999992</v>
      </c>
      <c r="AA9" s="220">
        <f t="shared" si="10"/>
        <v>2082771.9</v>
      </c>
      <c r="AB9" s="190"/>
    </row>
    <row r="10" spans="1:28" ht="39.9" customHeight="1" x14ac:dyDescent="0.25">
      <c r="A10" s="161" t="s">
        <v>26</v>
      </c>
      <c r="B10" s="162">
        <v>18325277</v>
      </c>
      <c r="C10" s="163">
        <f>TAŞOVA!D21</f>
        <v>0</v>
      </c>
      <c r="D10" s="163">
        <f>TAŞOVA!E21</f>
        <v>0</v>
      </c>
      <c r="E10" s="164">
        <f>TAŞOVA!D26</f>
        <v>0</v>
      </c>
      <c r="F10" s="165">
        <f>TAŞOVA!E26</f>
        <v>0</v>
      </c>
      <c r="G10" s="166">
        <f>TAŞOVA!B16</f>
        <v>0</v>
      </c>
      <c r="H10" s="168">
        <f>TAŞOVA!E16</f>
        <v>0</v>
      </c>
      <c r="I10" s="192">
        <f t="shared" si="2"/>
        <v>0</v>
      </c>
      <c r="J10" s="174">
        <f>TAŞOVA!B11</f>
        <v>6</v>
      </c>
      <c r="K10" s="168">
        <f>TAŞOVA!E11</f>
        <v>12277935.59</v>
      </c>
      <c r="L10" s="167">
        <v>549758.31000000006</v>
      </c>
      <c r="M10" s="174">
        <f>TAŞOVA!B31</f>
        <v>0</v>
      </c>
      <c r="N10" s="167">
        <f>TAŞOVA!E31</f>
        <v>0</v>
      </c>
      <c r="O10" s="193">
        <f t="shared" si="11"/>
        <v>5497583.0999999996</v>
      </c>
      <c r="P10" s="194">
        <f t="shared" si="3"/>
        <v>5497583.0999999996</v>
      </c>
      <c r="Q10" s="210">
        <f t="shared" si="0"/>
        <v>12827693.9</v>
      </c>
      <c r="R10" s="211">
        <f t="shared" si="1"/>
        <v>0</v>
      </c>
      <c r="S10" s="220">
        <v>0</v>
      </c>
      <c r="T10" s="212">
        <f t="shared" si="4"/>
        <v>18325277</v>
      </c>
      <c r="U10" s="213">
        <f t="shared" si="5"/>
        <v>12827693.9</v>
      </c>
      <c r="V10" s="214">
        <f>TAŞOVA!E32</f>
        <v>12277935.59</v>
      </c>
      <c r="W10" s="214">
        <f t="shared" si="6"/>
        <v>0</v>
      </c>
      <c r="X10" s="214">
        <f t="shared" si="7"/>
        <v>12277935.59</v>
      </c>
      <c r="Y10" s="214">
        <f t="shared" si="8"/>
        <v>12277935.59</v>
      </c>
      <c r="Z10" s="228">
        <f t="shared" si="9"/>
        <v>18325277</v>
      </c>
      <c r="AA10" s="220">
        <f t="shared" si="10"/>
        <v>5497583.0999999996</v>
      </c>
      <c r="AB10" s="190"/>
    </row>
    <row r="11" spans="1:28" ht="45" customHeight="1" x14ac:dyDescent="0.25">
      <c r="A11" s="176" t="s">
        <v>27</v>
      </c>
      <c r="B11" s="177">
        <f t="shared" ref="B11:O11" si="12">SUM(B4:B10)</f>
        <v>81414526</v>
      </c>
      <c r="C11" s="178">
        <f t="shared" si="12"/>
        <v>0</v>
      </c>
      <c r="D11" s="178">
        <f t="shared" si="12"/>
        <v>0</v>
      </c>
      <c r="E11" s="179">
        <f t="shared" si="12"/>
        <v>32095</v>
      </c>
      <c r="F11" s="180">
        <f t="shared" si="12"/>
        <v>10113301.095000001</v>
      </c>
      <c r="G11" s="181">
        <f t="shared" si="12"/>
        <v>7</v>
      </c>
      <c r="H11" s="182">
        <f t="shared" si="12"/>
        <v>9463890.0999999996</v>
      </c>
      <c r="I11" s="180">
        <f t="shared" si="12"/>
        <v>19577191.195</v>
      </c>
      <c r="J11" s="197">
        <f t="shared" si="12"/>
        <v>28</v>
      </c>
      <c r="K11" s="180">
        <f t="shared" si="12"/>
        <v>35835679.289999999</v>
      </c>
      <c r="L11" s="182">
        <f t="shared" si="12"/>
        <v>1077297.71</v>
      </c>
      <c r="M11" s="197">
        <f t="shared" si="12"/>
        <v>1</v>
      </c>
      <c r="N11" s="182">
        <f t="shared" si="12"/>
        <v>500000</v>
      </c>
      <c r="O11" s="198">
        <f t="shared" si="12"/>
        <v>24424357.800000001</v>
      </c>
      <c r="P11" s="282">
        <f>SUM(P12+Q12)</f>
        <v>81414525.995000005</v>
      </c>
      <c r="Q11" s="283"/>
      <c r="R11" s="221"/>
      <c r="U11" s="213">
        <f t="shared" si="5"/>
        <v>56990168.200000003</v>
      </c>
      <c r="V11" s="214">
        <f>SUM(V4:V10)</f>
        <v>55912870.484999999</v>
      </c>
      <c r="W11" s="214">
        <f t="shared" ref="W11" si="13">X11-Y11</f>
        <v>4.999995231628418E-3</v>
      </c>
      <c r="X11" s="222">
        <f>SUM(X4:X10)</f>
        <v>55912870.489999995</v>
      </c>
      <c r="Y11" s="230">
        <f>SUM(Y4:Y10)</f>
        <v>55912870.484999999</v>
      </c>
      <c r="Z11" s="231">
        <f>SUM(Z4:Z10)</f>
        <v>81414525.995000005</v>
      </c>
      <c r="AA11" s="190">
        <f>SUM(AA4:AA10)</f>
        <v>24424357.800000001</v>
      </c>
    </row>
    <row r="12" spans="1:28" ht="24" customHeight="1" x14ac:dyDescent="0.25">
      <c r="A12" s="183"/>
      <c r="B12" s="184"/>
      <c r="C12" s="184"/>
      <c r="D12" s="185">
        <f>D11/I11</f>
        <v>0</v>
      </c>
      <c r="E12" s="185"/>
      <c r="F12" s="186">
        <f>F11/I11</f>
        <v>0.51658590827794182</v>
      </c>
      <c r="G12" s="187"/>
      <c r="H12" s="185">
        <f>H11/I11</f>
        <v>0.48341409172205818</v>
      </c>
      <c r="I12" s="199">
        <f>I11/B11</f>
        <v>0.24046312319008037</v>
      </c>
      <c r="J12" s="200"/>
      <c r="K12" s="201">
        <f>K11/B11</f>
        <v>0.44016321227492006</v>
      </c>
      <c r="L12" s="184"/>
      <c r="M12" s="184"/>
      <c r="N12" s="202">
        <f>N11/B11</f>
        <v>6.1414101950307987E-3</v>
      </c>
      <c r="O12" s="203">
        <f>O11/B11</f>
        <v>0.3</v>
      </c>
      <c r="P12" s="204">
        <f>SUM(P4:P10)</f>
        <v>24424357.799999997</v>
      </c>
      <c r="Q12" s="210">
        <f>SUM(Q4:Q10)</f>
        <v>56990168.195</v>
      </c>
      <c r="R12" s="223">
        <f>SUM(R4:R10)</f>
        <v>5.0000008195638657E-3</v>
      </c>
      <c r="S12" s="224">
        <f>SUM(S4:S10)</f>
        <v>0</v>
      </c>
      <c r="T12" s="224">
        <f>SUM(T4:T10)</f>
        <v>81414525.995000005</v>
      </c>
      <c r="U12" s="225"/>
      <c r="V12" s="224"/>
      <c r="W12" s="224"/>
      <c r="X12" s="224"/>
      <c r="Y12" s="224"/>
      <c r="AA12" s="232">
        <f>SUM(AA4:AA11)</f>
        <v>48848715.600000001</v>
      </c>
    </row>
    <row r="13" spans="1:28" x14ac:dyDescent="0.25">
      <c r="C13" s="188"/>
      <c r="D13" s="189"/>
      <c r="E13" s="188">
        <v>300</v>
      </c>
      <c r="F13" s="1" t="s">
        <v>28</v>
      </c>
    </row>
    <row r="14" spans="1:28" x14ac:dyDescent="0.25">
      <c r="C14" s="188"/>
      <c r="D14" s="189"/>
      <c r="W14" s="190"/>
    </row>
    <row r="15" spans="1:28" x14ac:dyDescent="0.25">
      <c r="B15" s="190">
        <f>B11*0.3</f>
        <v>24424357.800000001</v>
      </c>
    </row>
  </sheetData>
  <mergeCells count="18">
    <mergeCell ref="P11:Q11"/>
    <mergeCell ref="A2:A3"/>
    <mergeCell ref="B2:B3"/>
    <mergeCell ref="L2:L3"/>
    <mergeCell ref="O2:O3"/>
    <mergeCell ref="P1:P3"/>
    <mergeCell ref="Q1:Q3"/>
    <mergeCell ref="A1:O1"/>
    <mergeCell ref="C2:I2"/>
    <mergeCell ref="C3:D3"/>
    <mergeCell ref="E3:F3"/>
    <mergeCell ref="G3:H3"/>
    <mergeCell ref="U2:U3"/>
    <mergeCell ref="V2:V3"/>
    <mergeCell ref="W2:W3"/>
    <mergeCell ref="X2:X3"/>
    <mergeCell ref="J2:K3"/>
    <mergeCell ref="M2:N3"/>
  </mergeCells>
  <printOptions horizontalCentered="1"/>
  <pageMargins left="0.39370078740157499" right="0" top="0.74803149606299202" bottom="0.74803149606299202" header="0.31496062992126" footer="0.3149606299212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21"/>
  <sheetViews>
    <sheetView view="pageBreakPreview" zoomScaleNormal="100" workbookViewId="0">
      <selection activeCell="I4" sqref="I4:I8"/>
    </sheetView>
  </sheetViews>
  <sheetFormatPr defaultColWidth="9" defaultRowHeight="13.2" x14ac:dyDescent="0.25"/>
  <cols>
    <col min="1" max="1" width="6.5546875" customWidth="1"/>
    <col min="2" max="2" width="3" customWidth="1"/>
    <col min="3" max="3" width="18.6640625" customWidth="1"/>
    <col min="4" max="4" width="15.6640625" customWidth="1"/>
    <col min="5" max="5" width="19.109375" customWidth="1"/>
    <col min="6" max="6" width="17.6640625" customWidth="1"/>
    <col min="7" max="7" width="17.44140625" customWidth="1"/>
    <col min="8" max="8" width="19.44140625" customWidth="1"/>
    <col min="9" max="9" width="18.44140625" customWidth="1"/>
    <col min="10" max="10" width="18.6640625" customWidth="1"/>
    <col min="11" max="11" width="25.21875" style="5" customWidth="1"/>
    <col min="12" max="12" width="19.6640625" style="146" customWidth="1"/>
    <col min="13" max="13" width="18.44140625" customWidth="1"/>
  </cols>
  <sheetData>
    <row r="1" spans="1:13" ht="20.399999999999999" customHeight="1" x14ac:dyDescent="0.25">
      <c r="A1" s="302" t="s">
        <v>73</v>
      </c>
      <c r="B1" s="303"/>
      <c r="C1" s="303"/>
      <c r="D1" s="303"/>
      <c r="E1" s="303"/>
      <c r="F1" s="303"/>
      <c r="G1" s="303"/>
      <c r="H1" s="303"/>
      <c r="I1" s="303"/>
      <c r="J1" s="303"/>
      <c r="K1" s="304"/>
    </row>
    <row r="2" spans="1:13" ht="28.5" customHeight="1" x14ac:dyDescent="0.25">
      <c r="A2" s="305" t="s">
        <v>29</v>
      </c>
      <c r="B2" s="306"/>
      <c r="C2" s="307"/>
      <c r="D2" s="147" t="s">
        <v>30</v>
      </c>
      <c r="E2" s="147" t="s">
        <v>31</v>
      </c>
      <c r="F2" s="147" t="s">
        <v>32</v>
      </c>
      <c r="G2" s="147" t="s">
        <v>33</v>
      </c>
      <c r="H2" s="147" t="s">
        <v>34</v>
      </c>
      <c r="I2" s="155" t="s">
        <v>35</v>
      </c>
      <c r="J2" s="155" t="s">
        <v>36</v>
      </c>
      <c r="K2" s="315" t="s">
        <v>37</v>
      </c>
    </row>
    <row r="3" spans="1:13" ht="12.75" customHeight="1" x14ac:dyDescent="0.25">
      <c r="A3" s="308" t="s">
        <v>38</v>
      </c>
      <c r="B3" s="309"/>
      <c r="C3" s="310"/>
      <c r="D3" s="148" t="s">
        <v>39</v>
      </c>
      <c r="E3" s="148" t="s">
        <v>39</v>
      </c>
      <c r="F3" s="148" t="s">
        <v>39</v>
      </c>
      <c r="G3" s="148" t="s">
        <v>39</v>
      </c>
      <c r="H3" s="148" t="s">
        <v>39</v>
      </c>
      <c r="I3" s="148" t="s">
        <v>39</v>
      </c>
      <c r="J3" s="148" t="s">
        <v>39</v>
      </c>
      <c r="K3" s="316"/>
    </row>
    <row r="4" spans="1:13" ht="30" customHeight="1" x14ac:dyDescent="0.3">
      <c r="A4" s="313" t="s">
        <v>40</v>
      </c>
      <c r="B4" s="149">
        <v>25.925930000000001</v>
      </c>
      <c r="C4" s="4" t="s">
        <v>41</v>
      </c>
      <c r="D4" s="150">
        <f>D16*M4</f>
        <v>2573177.3897449202</v>
      </c>
      <c r="E4" s="150">
        <f>E16*M4</f>
        <v>697818.30456152302</v>
      </c>
      <c r="F4" s="150">
        <f>F16*M4</f>
        <v>839709.98615161097</v>
      </c>
      <c r="G4" s="150">
        <f>G16*M4</f>
        <v>294402.81332596601</v>
      </c>
      <c r="H4" s="150">
        <f>H16*M4</f>
        <v>1456827.5690753299</v>
      </c>
      <c r="I4" s="150">
        <f>I16*M4</f>
        <v>724832.20623307396</v>
      </c>
      <c r="J4" s="150">
        <f>J16*M4</f>
        <v>1913231.7309075799</v>
      </c>
      <c r="K4" s="156">
        <v>8500000</v>
      </c>
      <c r="L4" s="157" t="e">
        <f>#REF!</f>
        <v>#REF!</v>
      </c>
      <c r="M4" s="158">
        <f>K4/K15</f>
        <v>0.34801324438507902</v>
      </c>
    </row>
    <row r="5" spans="1:13" ht="25.2" customHeight="1" x14ac:dyDescent="0.3">
      <c r="A5" s="313"/>
      <c r="B5" s="149"/>
      <c r="C5" s="4" t="s">
        <v>42</v>
      </c>
      <c r="D5" s="150"/>
      <c r="E5" s="150"/>
      <c r="F5" s="150"/>
      <c r="G5" s="150"/>
      <c r="H5" s="150"/>
      <c r="I5" s="150"/>
      <c r="J5" s="150"/>
      <c r="K5" s="156"/>
      <c r="L5" s="157"/>
      <c r="M5" s="158"/>
    </row>
    <row r="6" spans="1:13" ht="25.2" customHeight="1" x14ac:dyDescent="0.3">
      <c r="A6" s="313"/>
      <c r="B6" s="149">
        <v>7.4074068999999998</v>
      </c>
      <c r="C6" s="4" t="s">
        <v>43</v>
      </c>
      <c r="D6" s="150"/>
      <c r="E6" s="150"/>
      <c r="F6" s="150"/>
      <c r="G6" s="150"/>
      <c r="H6" s="150"/>
      <c r="I6" s="150"/>
      <c r="J6" s="150"/>
      <c r="K6" s="156"/>
      <c r="L6" s="157"/>
      <c r="M6" s="158"/>
    </row>
    <row r="7" spans="1:13" ht="25.2" customHeight="1" x14ac:dyDescent="0.3">
      <c r="A7" s="313"/>
      <c r="B7" s="149"/>
      <c r="C7" s="4" t="s">
        <v>44</v>
      </c>
      <c r="D7" s="150"/>
      <c r="E7" s="150"/>
      <c r="F7" s="150"/>
      <c r="G7" s="150"/>
      <c r="H7" s="150"/>
      <c r="I7" s="150"/>
      <c r="J7" s="150"/>
      <c r="K7" s="156"/>
      <c r="L7" s="157"/>
      <c r="M7" s="158"/>
    </row>
    <row r="8" spans="1:13" ht="30" customHeight="1" x14ac:dyDescent="0.3">
      <c r="A8" s="313"/>
      <c r="B8" s="149">
        <v>55.55556</v>
      </c>
      <c r="C8" s="4" t="s">
        <v>45</v>
      </c>
      <c r="D8" s="150">
        <f>D16*M8</f>
        <v>4820729.1102550803</v>
      </c>
      <c r="E8" s="150">
        <f>E16*M8</f>
        <v>1307330.39543848</v>
      </c>
      <c r="F8" s="150">
        <f>F16*M8</f>
        <v>1573157.9138483901</v>
      </c>
      <c r="G8" s="150">
        <f>G16*M8</f>
        <v>551550.08667403401</v>
      </c>
      <c r="H8" s="150">
        <f>H16*M8</f>
        <v>2729299.2309246701</v>
      </c>
      <c r="I8" s="150">
        <f>I16*M8</f>
        <v>1357939.6937669299</v>
      </c>
      <c r="J8" s="150">
        <f>J16*M8</f>
        <v>3584351.3690924202</v>
      </c>
      <c r="K8" s="156">
        <v>15924357.800000001</v>
      </c>
      <c r="L8" s="157" t="e">
        <f>#REF!</f>
        <v>#REF!</v>
      </c>
      <c r="M8" s="158">
        <f>K8/K15</f>
        <v>0.65198675561492103</v>
      </c>
    </row>
    <row r="9" spans="1:13" ht="25.2" customHeight="1" x14ac:dyDescent="0.3">
      <c r="A9" s="313"/>
      <c r="B9" s="149"/>
      <c r="C9" s="4" t="s">
        <v>46</v>
      </c>
      <c r="D9" s="150">
        <f>D16*M9</f>
        <v>0</v>
      </c>
      <c r="E9" s="150">
        <f>E16*M9</f>
        <v>0</v>
      </c>
      <c r="F9" s="150">
        <f>F16*M9</f>
        <v>0</v>
      </c>
      <c r="G9" s="150">
        <f>G16*M9</f>
        <v>0</v>
      </c>
      <c r="H9" s="150">
        <f>H16*M9</f>
        <v>0</v>
      </c>
      <c r="I9" s="150">
        <f>I16*M9</f>
        <v>0</v>
      </c>
      <c r="J9" s="150">
        <f>J16*M9</f>
        <v>0</v>
      </c>
      <c r="K9" s="156">
        <v>0</v>
      </c>
      <c r="L9" s="157">
        <v>0</v>
      </c>
      <c r="M9" s="158">
        <f>K9/K15</f>
        <v>0</v>
      </c>
    </row>
    <row r="10" spans="1:13" ht="30" customHeight="1" x14ac:dyDescent="0.3">
      <c r="A10" s="313"/>
      <c r="B10" s="149">
        <v>7.4074068999999998</v>
      </c>
      <c r="C10" s="4" t="s">
        <v>47</v>
      </c>
      <c r="D10" s="150">
        <f>D16*M10</f>
        <v>0</v>
      </c>
      <c r="E10" s="150">
        <f>E16*M10</f>
        <v>0</v>
      </c>
      <c r="F10" s="150">
        <f>F16*M10</f>
        <v>0</v>
      </c>
      <c r="G10" s="150">
        <f>G16*M10</f>
        <v>0</v>
      </c>
      <c r="H10" s="150">
        <f>H16*M10</f>
        <v>0</v>
      </c>
      <c r="I10" s="150">
        <f>I16*M10</f>
        <v>0</v>
      </c>
      <c r="J10" s="150">
        <f>J16*M10</f>
        <v>0</v>
      </c>
      <c r="K10" s="156">
        <v>0</v>
      </c>
      <c r="L10" s="157">
        <v>0</v>
      </c>
      <c r="M10" s="158">
        <f>K10/K15</f>
        <v>0</v>
      </c>
    </row>
    <row r="11" spans="1:13" ht="30" customHeight="1" x14ac:dyDescent="0.3">
      <c r="A11" s="313"/>
      <c r="B11" s="149"/>
      <c r="C11" s="4" t="s">
        <v>48</v>
      </c>
      <c r="D11" s="150"/>
      <c r="E11" s="150"/>
      <c r="F11" s="150"/>
      <c r="G11" s="150"/>
      <c r="H11" s="150"/>
      <c r="I11" s="150"/>
      <c r="J11" s="150"/>
      <c r="K11" s="156"/>
      <c r="L11" s="157"/>
      <c r="M11" s="158"/>
    </row>
    <row r="12" spans="1:13" ht="30" customHeight="1" x14ac:dyDescent="0.3">
      <c r="A12" s="313"/>
      <c r="B12" s="149">
        <v>3.7050000000000001</v>
      </c>
      <c r="C12" s="4" t="s">
        <v>49</v>
      </c>
      <c r="D12" s="150">
        <f>D16*M12</f>
        <v>0</v>
      </c>
      <c r="E12" s="150">
        <f>E16*M12</f>
        <v>0</v>
      </c>
      <c r="F12" s="150">
        <f>F16*M12</f>
        <v>0</v>
      </c>
      <c r="G12" s="150">
        <f>G16*M12</f>
        <v>0</v>
      </c>
      <c r="H12" s="150">
        <f>H16*M12</f>
        <v>0</v>
      </c>
      <c r="I12" s="150">
        <f>I16*M12</f>
        <v>0</v>
      </c>
      <c r="J12" s="150">
        <f>J16*M12</f>
        <v>0</v>
      </c>
      <c r="K12" s="156"/>
      <c r="L12" s="157">
        <f>SUM(D12:J12)</f>
        <v>0</v>
      </c>
      <c r="M12" s="158">
        <f>K12/K15</f>
        <v>0</v>
      </c>
    </row>
    <row r="13" spans="1:13" ht="18.600000000000001" customHeight="1" x14ac:dyDescent="0.3">
      <c r="A13" s="313"/>
      <c r="B13" s="149"/>
      <c r="C13" s="4" t="s">
        <v>50</v>
      </c>
      <c r="D13" s="150"/>
      <c r="E13" s="150"/>
      <c r="F13" s="150"/>
      <c r="G13" s="150"/>
      <c r="H13" s="150"/>
      <c r="I13" s="150"/>
      <c r="J13" s="150"/>
      <c r="K13" s="156"/>
      <c r="L13" s="157"/>
      <c r="M13" s="158"/>
    </row>
    <row r="14" spans="1:13" ht="19.2" customHeight="1" x14ac:dyDescent="0.3">
      <c r="A14" s="314"/>
      <c r="B14" s="151"/>
      <c r="C14" s="4" t="s">
        <v>51</v>
      </c>
      <c r="D14" s="150"/>
      <c r="E14" s="150"/>
      <c r="F14" s="150"/>
      <c r="G14" s="150"/>
      <c r="H14" s="150"/>
      <c r="I14" s="150"/>
      <c r="J14" s="150"/>
      <c r="K14" s="156"/>
      <c r="L14" s="157"/>
      <c r="M14" s="158"/>
    </row>
    <row r="15" spans="1:13" ht="34.950000000000003" customHeight="1" x14ac:dyDescent="0.25">
      <c r="A15" s="311" t="s">
        <v>37</v>
      </c>
      <c r="B15" s="312"/>
      <c r="C15" s="312"/>
      <c r="D15" s="152">
        <f>SUM(D4:D14)</f>
        <v>7393906.5</v>
      </c>
      <c r="E15" s="153">
        <f t="shared" ref="E15:M15" si="0">SUM(E4:E14)</f>
        <v>2005148.7</v>
      </c>
      <c r="F15" s="153">
        <f t="shared" si="0"/>
        <v>2412867.9000000013</v>
      </c>
      <c r="G15" s="153">
        <f t="shared" si="0"/>
        <v>845952.9</v>
      </c>
      <c r="H15" s="152">
        <f t="shared" si="0"/>
        <v>4186126.8</v>
      </c>
      <c r="I15" s="153">
        <f t="shared" si="0"/>
        <v>2082771.9</v>
      </c>
      <c r="J15" s="152">
        <f t="shared" si="0"/>
        <v>5497583.0999999996</v>
      </c>
      <c r="K15" s="159">
        <f t="shared" si="0"/>
        <v>24424357.800000001</v>
      </c>
      <c r="L15" s="160" t="e">
        <f t="shared" si="0"/>
        <v>#REF!</v>
      </c>
      <c r="M15" s="158">
        <f t="shared" si="0"/>
        <v>1</v>
      </c>
    </row>
    <row r="16" spans="1:13" x14ac:dyDescent="0.25">
      <c r="D16" s="154">
        <f>'SEKTÖRLERE GÖRE 2024'!O4</f>
        <v>7393906.5</v>
      </c>
      <c r="E16" s="154">
        <f>'SEKTÖRLERE GÖRE 2024'!O5</f>
        <v>2005148.7</v>
      </c>
      <c r="F16" s="154">
        <f>'SEKTÖRLERE GÖRE 2024'!O6</f>
        <v>2412867.9</v>
      </c>
      <c r="G16" s="154">
        <f>'SEKTÖRLERE GÖRE 2024'!O7</f>
        <v>845952.9</v>
      </c>
      <c r="H16" s="154">
        <f>'SEKTÖRLERE GÖRE 2024'!O8</f>
        <v>4186126.8</v>
      </c>
      <c r="I16" s="154">
        <f>'SEKTÖRLERE GÖRE 2024'!O9</f>
        <v>2082771.9</v>
      </c>
      <c r="J16" s="154">
        <f>'SEKTÖRLERE GÖRE 2024'!O10</f>
        <v>5497583.0999999996</v>
      </c>
      <c r="K16" s="8">
        <f>SUM(D15:J15)</f>
        <v>24424357.799999997</v>
      </c>
    </row>
    <row r="17" spans="4:11" x14ac:dyDescent="0.25">
      <c r="D17" s="2"/>
      <c r="E17" s="2"/>
      <c r="F17" s="2"/>
      <c r="G17" s="2"/>
      <c r="H17" s="2"/>
      <c r="I17" s="2"/>
      <c r="J17" s="2"/>
      <c r="K17" s="8">
        <f>K16-K15</f>
        <v>0</v>
      </c>
    </row>
    <row r="21" spans="4:11" x14ac:dyDescent="0.25">
      <c r="D21" s="2">
        <v>2175987.2999999998</v>
      </c>
      <c r="E21" s="2">
        <v>598207.5</v>
      </c>
      <c r="F21" s="2">
        <v>743155.5</v>
      </c>
      <c r="G21" s="2">
        <v>270207.59999999998</v>
      </c>
      <c r="H21" s="2">
        <v>1292323.2</v>
      </c>
      <c r="I21" s="2">
        <v>562790.69999999995</v>
      </c>
      <c r="J21" s="2">
        <v>1585513.8</v>
      </c>
    </row>
  </sheetData>
  <mergeCells count="6">
    <mergeCell ref="A1:K1"/>
    <mergeCell ref="A2:C2"/>
    <mergeCell ref="A3:C3"/>
    <mergeCell ref="A15:C15"/>
    <mergeCell ref="A4:A14"/>
    <mergeCell ref="K2:K3"/>
  </mergeCells>
  <printOptions horizontalCentered="1"/>
  <pageMargins left="0.39370078740157499" right="0.196850393700787" top="0.78740157480314998" bottom="0.196850393700787" header="0.31496062992126" footer="0.31496062992126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70"/>
  <sheetViews>
    <sheetView view="pageBreakPreview" zoomScale="90" zoomScaleNormal="110" workbookViewId="0">
      <selection activeCell="C17" sqref="C16:C17"/>
    </sheetView>
  </sheetViews>
  <sheetFormatPr defaultColWidth="9" defaultRowHeight="13.2" x14ac:dyDescent="0.25"/>
  <cols>
    <col min="1" max="1" width="16" customWidth="1"/>
    <col min="3" max="3" width="38.88671875" customWidth="1"/>
    <col min="4" max="4" width="15.88671875" customWidth="1"/>
    <col min="5" max="5" width="22.6640625" customWidth="1"/>
    <col min="6" max="6" width="79.33203125" customWidth="1"/>
  </cols>
  <sheetData>
    <row r="1" spans="1:6" x14ac:dyDescent="0.25">
      <c r="A1" s="317" t="s">
        <v>74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131" t="s">
        <v>52</v>
      </c>
      <c r="B3" s="132" t="s">
        <v>53</v>
      </c>
      <c r="C3" s="133" t="s">
        <v>54</v>
      </c>
      <c r="D3" s="133" t="s">
        <v>55</v>
      </c>
      <c r="E3" s="134" t="s">
        <v>56</v>
      </c>
      <c r="F3" s="135" t="s">
        <v>57</v>
      </c>
    </row>
    <row r="4" spans="1:6" x14ac:dyDescent="0.25">
      <c r="A4" s="320" t="s">
        <v>214</v>
      </c>
      <c r="B4" s="21">
        <v>1</v>
      </c>
      <c r="C4" s="245" t="s">
        <v>83</v>
      </c>
      <c r="D4" s="18">
        <v>1</v>
      </c>
      <c r="E4" s="19">
        <v>1750000</v>
      </c>
      <c r="F4" s="246" t="s">
        <v>140</v>
      </c>
    </row>
    <row r="5" spans="1:6" x14ac:dyDescent="0.25">
      <c r="A5" s="320"/>
      <c r="B5" s="21">
        <v>1</v>
      </c>
      <c r="C5" s="234" t="s">
        <v>84</v>
      </c>
      <c r="D5" s="18">
        <v>1</v>
      </c>
      <c r="E5" s="19">
        <v>1000000</v>
      </c>
      <c r="F5" s="246" t="s">
        <v>141</v>
      </c>
    </row>
    <row r="6" spans="1:6" x14ac:dyDescent="0.25">
      <c r="A6" s="320"/>
      <c r="B6" s="21">
        <v>1</v>
      </c>
      <c r="C6" s="270" t="s">
        <v>85</v>
      </c>
      <c r="D6" s="18">
        <v>1</v>
      </c>
      <c r="E6" s="19">
        <v>2000000</v>
      </c>
      <c r="F6" s="246" t="s">
        <v>208</v>
      </c>
    </row>
    <row r="7" spans="1:6" x14ac:dyDescent="0.25">
      <c r="A7" s="320"/>
      <c r="B7" s="136">
        <v>1</v>
      </c>
      <c r="C7" s="253" t="s">
        <v>143</v>
      </c>
      <c r="D7" s="18">
        <v>1</v>
      </c>
      <c r="E7" s="124">
        <v>750000</v>
      </c>
      <c r="F7" s="254" t="s">
        <v>144</v>
      </c>
    </row>
    <row r="8" spans="1:6" ht="15" x14ac:dyDescent="0.25">
      <c r="A8" s="320"/>
      <c r="B8" s="125">
        <v>1</v>
      </c>
      <c r="C8" s="253" t="s">
        <v>98</v>
      </c>
      <c r="D8" s="18">
        <v>1</v>
      </c>
      <c r="E8" s="124">
        <v>1500000</v>
      </c>
      <c r="F8" s="254" t="s">
        <v>206</v>
      </c>
    </row>
    <row r="9" spans="1:6" ht="15" x14ac:dyDescent="0.25">
      <c r="A9" s="320"/>
      <c r="B9" s="125">
        <v>1</v>
      </c>
      <c r="C9" s="253" t="s">
        <v>207</v>
      </c>
      <c r="D9" s="18">
        <v>1</v>
      </c>
      <c r="E9" s="124">
        <v>1802448.5</v>
      </c>
      <c r="F9" s="254" t="s">
        <v>211</v>
      </c>
    </row>
    <row r="10" spans="1:6" ht="15" x14ac:dyDescent="0.25">
      <c r="A10" s="320"/>
      <c r="B10" s="125"/>
      <c r="C10" s="122"/>
      <c r="D10" s="123"/>
      <c r="E10" s="124"/>
      <c r="F10" s="126"/>
    </row>
    <row r="11" spans="1:6" ht="15.6" x14ac:dyDescent="0.25">
      <c r="A11" s="321"/>
      <c r="B11" s="137">
        <f>SUM(B4:B9)</f>
        <v>6</v>
      </c>
      <c r="C11" s="23" t="s">
        <v>27</v>
      </c>
      <c r="D11" s="24">
        <f>SUM(D4:D9)</f>
        <v>6</v>
      </c>
      <c r="E11" s="25">
        <f>SUM(E4:E9)</f>
        <v>8802448.5</v>
      </c>
      <c r="F11" s="26"/>
    </row>
    <row r="12" spans="1:6" ht="15" x14ac:dyDescent="0.25">
      <c r="A12" s="322" t="s">
        <v>59</v>
      </c>
      <c r="B12" s="27">
        <v>1</v>
      </c>
      <c r="C12" s="247" t="s">
        <v>142</v>
      </c>
      <c r="D12" s="29">
        <v>1</v>
      </c>
      <c r="E12" s="94">
        <v>1800000</v>
      </c>
      <c r="F12" s="252" t="s">
        <v>139</v>
      </c>
    </row>
    <row r="13" spans="1:6" ht="15" x14ac:dyDescent="0.25">
      <c r="A13" s="323"/>
      <c r="B13" s="32"/>
      <c r="C13" s="127"/>
      <c r="D13" s="34"/>
      <c r="E13" s="35"/>
      <c r="F13" s="36"/>
    </row>
    <row r="14" spans="1:6" ht="15" x14ac:dyDescent="0.25">
      <c r="A14" s="323"/>
      <c r="B14" s="32"/>
      <c r="C14" s="33"/>
      <c r="D14" s="37"/>
      <c r="E14" s="35"/>
      <c r="F14" s="36"/>
    </row>
    <row r="15" spans="1:6" ht="15" x14ac:dyDescent="0.25">
      <c r="A15" s="323"/>
      <c r="B15" s="32"/>
      <c r="C15" s="33"/>
      <c r="D15" s="37"/>
      <c r="E15" s="35"/>
      <c r="F15" s="36"/>
    </row>
    <row r="16" spans="1:6" ht="15.6" x14ac:dyDescent="0.25">
      <c r="A16" s="324"/>
      <c r="B16" s="38">
        <f>SUM(B12:B15)</f>
        <v>1</v>
      </c>
      <c r="C16" s="39" t="s">
        <v>27</v>
      </c>
      <c r="D16" s="40">
        <f>SUM(D12:D15)</f>
        <v>1</v>
      </c>
      <c r="E16" s="41">
        <f>SUM(E12:E15)</f>
        <v>1800000</v>
      </c>
      <c r="F16" s="42"/>
    </row>
    <row r="17" spans="1:6" ht="15" x14ac:dyDescent="0.25">
      <c r="A17" s="325" t="s">
        <v>60</v>
      </c>
      <c r="B17" s="43"/>
      <c r="C17" s="44"/>
      <c r="D17" s="45"/>
      <c r="E17" s="46"/>
      <c r="F17" s="47"/>
    </row>
    <row r="18" spans="1:6" ht="15" x14ac:dyDescent="0.25">
      <c r="A18" s="326"/>
      <c r="B18" s="48"/>
      <c r="C18" s="49"/>
      <c r="D18" s="50"/>
      <c r="E18" s="51"/>
      <c r="F18" s="52"/>
    </row>
    <row r="19" spans="1:6" ht="15" x14ac:dyDescent="0.25">
      <c r="A19" s="326"/>
      <c r="B19" s="48"/>
      <c r="C19" s="53"/>
      <c r="D19" s="54"/>
      <c r="E19" s="51"/>
      <c r="F19" s="52"/>
    </row>
    <row r="20" spans="1:6" ht="15" x14ac:dyDescent="0.25">
      <c r="A20" s="326"/>
      <c r="B20" s="48"/>
      <c r="C20" s="53"/>
      <c r="D20" s="54"/>
      <c r="E20" s="51"/>
      <c r="F20" s="52"/>
    </row>
    <row r="21" spans="1:6" ht="15.6" x14ac:dyDescent="0.25">
      <c r="A21" s="327"/>
      <c r="B21" s="55">
        <f>SUM(B17:B20)</f>
        <v>0</v>
      </c>
      <c r="C21" s="56" t="s">
        <v>27</v>
      </c>
      <c r="D21" s="95">
        <f>SUM(D17:D20)</f>
        <v>0</v>
      </c>
      <c r="E21" s="58">
        <f>SUM(E17:E20)</f>
        <v>0</v>
      </c>
      <c r="F21" s="59"/>
    </row>
    <row r="22" spans="1:6" ht="15" x14ac:dyDescent="0.25">
      <c r="A22" s="328" t="s">
        <v>61</v>
      </c>
      <c r="B22" s="138">
        <v>1</v>
      </c>
      <c r="C22" s="243" t="s">
        <v>104</v>
      </c>
      <c r="D22" s="62">
        <v>500</v>
      </c>
      <c r="E22" s="139">
        <f>D22*300</f>
        <v>150000</v>
      </c>
      <c r="F22" s="64" t="s">
        <v>87</v>
      </c>
    </row>
    <row r="23" spans="1:6" ht="15.6" thickBot="1" x14ac:dyDescent="0.3">
      <c r="A23" s="329"/>
      <c r="B23" s="138">
        <v>1</v>
      </c>
      <c r="C23" s="237" t="s">
        <v>164</v>
      </c>
      <c r="D23" s="66">
        <v>500</v>
      </c>
      <c r="E23" s="139">
        <f t="shared" ref="E23:E61" si="0">D23*300</f>
        <v>150000</v>
      </c>
      <c r="F23" s="64" t="s">
        <v>87</v>
      </c>
    </row>
    <row r="24" spans="1:6" ht="15.6" thickBot="1" x14ac:dyDescent="0.3">
      <c r="A24" s="329"/>
      <c r="B24" s="138">
        <v>1</v>
      </c>
      <c r="C24" s="237" t="s">
        <v>99</v>
      </c>
      <c r="D24" s="66">
        <v>500</v>
      </c>
      <c r="E24" s="139">
        <f t="shared" si="0"/>
        <v>150000</v>
      </c>
      <c r="F24" s="64" t="s">
        <v>87</v>
      </c>
    </row>
    <row r="25" spans="1:6" ht="15" x14ac:dyDescent="0.25">
      <c r="A25" s="329"/>
      <c r="B25" s="138">
        <v>1</v>
      </c>
      <c r="C25" s="237" t="s">
        <v>165</v>
      </c>
      <c r="D25" s="66">
        <v>500</v>
      </c>
      <c r="E25" s="139">
        <f t="shared" si="0"/>
        <v>150000</v>
      </c>
      <c r="F25" s="64" t="s">
        <v>87</v>
      </c>
    </row>
    <row r="26" spans="1:6" ht="15" x14ac:dyDescent="0.25">
      <c r="A26" s="329"/>
      <c r="B26" s="138">
        <v>1</v>
      </c>
      <c r="C26" s="237" t="s">
        <v>166</v>
      </c>
      <c r="D26" s="66">
        <v>500</v>
      </c>
      <c r="E26" s="139">
        <f t="shared" si="0"/>
        <v>150000</v>
      </c>
      <c r="F26" s="64" t="s">
        <v>87</v>
      </c>
    </row>
    <row r="27" spans="1:6" ht="15" x14ac:dyDescent="0.25">
      <c r="A27" s="329"/>
      <c r="B27" s="138">
        <v>1</v>
      </c>
      <c r="C27" s="237" t="s">
        <v>167</v>
      </c>
      <c r="D27" s="66">
        <v>250</v>
      </c>
      <c r="E27" s="139">
        <f t="shared" si="0"/>
        <v>75000</v>
      </c>
      <c r="F27" s="64" t="s">
        <v>87</v>
      </c>
    </row>
    <row r="28" spans="1:6" ht="15" x14ac:dyDescent="0.25">
      <c r="A28" s="329"/>
      <c r="B28" s="138">
        <v>1</v>
      </c>
      <c r="C28" s="237" t="s">
        <v>168</v>
      </c>
      <c r="D28" s="66">
        <v>500</v>
      </c>
      <c r="E28" s="139">
        <f t="shared" si="0"/>
        <v>150000</v>
      </c>
      <c r="F28" s="64" t="s">
        <v>87</v>
      </c>
    </row>
    <row r="29" spans="1:6" ht="15" x14ac:dyDescent="0.25">
      <c r="A29" s="329"/>
      <c r="B29" s="138">
        <v>1</v>
      </c>
      <c r="C29" s="237" t="s">
        <v>198</v>
      </c>
      <c r="D29" s="66">
        <v>500</v>
      </c>
      <c r="E29" s="139">
        <f t="shared" si="0"/>
        <v>150000</v>
      </c>
      <c r="F29" s="64" t="s">
        <v>87</v>
      </c>
    </row>
    <row r="30" spans="1:6" ht="15" x14ac:dyDescent="0.25">
      <c r="A30" s="329"/>
      <c r="B30" s="138">
        <v>1</v>
      </c>
      <c r="C30" s="237" t="s">
        <v>199</v>
      </c>
      <c r="D30" s="66">
        <v>750</v>
      </c>
      <c r="E30" s="139">
        <f t="shared" si="0"/>
        <v>225000</v>
      </c>
      <c r="F30" s="64" t="s">
        <v>87</v>
      </c>
    </row>
    <row r="31" spans="1:6" ht="15" x14ac:dyDescent="0.25">
      <c r="A31" s="329"/>
      <c r="B31" s="138">
        <v>1</v>
      </c>
      <c r="C31" s="237" t="s">
        <v>169</v>
      </c>
      <c r="D31" s="66">
        <v>500</v>
      </c>
      <c r="E31" s="139">
        <f t="shared" si="0"/>
        <v>150000</v>
      </c>
      <c r="F31" s="64" t="s">
        <v>87</v>
      </c>
    </row>
    <row r="32" spans="1:6" ht="15" x14ac:dyDescent="0.25">
      <c r="A32" s="329"/>
      <c r="B32" s="138">
        <v>1</v>
      </c>
      <c r="C32" s="237" t="s">
        <v>170</v>
      </c>
      <c r="D32" s="66">
        <v>500</v>
      </c>
      <c r="E32" s="139">
        <f t="shared" si="0"/>
        <v>150000</v>
      </c>
      <c r="F32" s="64" t="s">
        <v>87</v>
      </c>
    </row>
    <row r="33" spans="1:6" ht="15.6" thickBot="1" x14ac:dyDescent="0.3">
      <c r="A33" s="329"/>
      <c r="B33" s="138">
        <v>1</v>
      </c>
      <c r="C33" s="237" t="s">
        <v>171</v>
      </c>
      <c r="D33" s="66">
        <v>750</v>
      </c>
      <c r="E33" s="139">
        <f t="shared" si="0"/>
        <v>225000</v>
      </c>
      <c r="F33" s="64" t="s">
        <v>87</v>
      </c>
    </row>
    <row r="34" spans="1:6" ht="15.6" thickBot="1" x14ac:dyDescent="0.3">
      <c r="A34" s="329"/>
      <c r="B34" s="138">
        <v>1</v>
      </c>
      <c r="C34" s="237" t="s">
        <v>200</v>
      </c>
      <c r="D34" s="66">
        <v>500</v>
      </c>
      <c r="E34" s="139">
        <f t="shared" si="0"/>
        <v>150000</v>
      </c>
      <c r="F34" s="64" t="s">
        <v>87</v>
      </c>
    </row>
    <row r="35" spans="1:6" ht="15.6" thickBot="1" x14ac:dyDescent="0.3">
      <c r="A35" s="329"/>
      <c r="B35" s="138">
        <v>1</v>
      </c>
      <c r="C35" s="237" t="s">
        <v>172</v>
      </c>
      <c r="D35" s="66">
        <v>500</v>
      </c>
      <c r="E35" s="139">
        <f t="shared" si="0"/>
        <v>150000</v>
      </c>
      <c r="F35" s="64" t="s">
        <v>87</v>
      </c>
    </row>
    <row r="36" spans="1:6" ht="15" x14ac:dyDescent="0.25">
      <c r="A36" s="329"/>
      <c r="B36" s="138">
        <v>1</v>
      </c>
      <c r="C36" s="237" t="s">
        <v>173</v>
      </c>
      <c r="D36" s="66">
        <v>500</v>
      </c>
      <c r="E36" s="139">
        <f t="shared" si="0"/>
        <v>150000</v>
      </c>
      <c r="F36" s="64" t="s">
        <v>87</v>
      </c>
    </row>
    <row r="37" spans="1:6" ht="15" x14ac:dyDescent="0.25">
      <c r="A37" s="329"/>
      <c r="B37" s="138">
        <v>1</v>
      </c>
      <c r="C37" s="237" t="s">
        <v>174</v>
      </c>
      <c r="D37" s="66">
        <v>500</v>
      </c>
      <c r="E37" s="139">
        <f t="shared" si="0"/>
        <v>150000</v>
      </c>
      <c r="F37" s="64" t="s">
        <v>87</v>
      </c>
    </row>
    <row r="38" spans="1:6" ht="15" x14ac:dyDescent="0.25">
      <c r="A38" s="329"/>
      <c r="B38" s="138">
        <v>1</v>
      </c>
      <c r="C38" s="237" t="s">
        <v>175</v>
      </c>
      <c r="D38" s="66">
        <v>500</v>
      </c>
      <c r="E38" s="139">
        <f t="shared" si="0"/>
        <v>150000</v>
      </c>
      <c r="F38" s="64" t="s">
        <v>87</v>
      </c>
    </row>
    <row r="39" spans="1:6" ht="15" x14ac:dyDescent="0.25">
      <c r="A39" s="329"/>
      <c r="B39" s="138">
        <v>1</v>
      </c>
      <c r="C39" s="237" t="s">
        <v>176</v>
      </c>
      <c r="D39" s="66">
        <v>500</v>
      </c>
      <c r="E39" s="139">
        <f t="shared" si="0"/>
        <v>150000</v>
      </c>
      <c r="F39" s="64" t="s">
        <v>87</v>
      </c>
    </row>
    <row r="40" spans="1:6" ht="15" x14ac:dyDescent="0.25">
      <c r="A40" s="329"/>
      <c r="B40" s="138">
        <v>1</v>
      </c>
      <c r="C40" s="237" t="s">
        <v>177</v>
      </c>
      <c r="D40" s="66">
        <v>750</v>
      </c>
      <c r="E40" s="139">
        <f t="shared" si="0"/>
        <v>225000</v>
      </c>
      <c r="F40" s="64" t="s">
        <v>87</v>
      </c>
    </row>
    <row r="41" spans="1:6" ht="15" x14ac:dyDescent="0.25">
      <c r="A41" s="329"/>
      <c r="B41" s="138">
        <v>1</v>
      </c>
      <c r="C41" s="237" t="s">
        <v>178</v>
      </c>
      <c r="D41" s="66">
        <v>500</v>
      </c>
      <c r="E41" s="139">
        <f t="shared" si="0"/>
        <v>150000</v>
      </c>
      <c r="F41" s="64" t="s">
        <v>87</v>
      </c>
    </row>
    <row r="42" spans="1:6" ht="15" x14ac:dyDescent="0.25">
      <c r="A42" s="329"/>
      <c r="B42" s="138">
        <v>1</v>
      </c>
      <c r="C42" s="237" t="s">
        <v>100</v>
      </c>
      <c r="D42" s="66">
        <v>500</v>
      </c>
      <c r="E42" s="139">
        <f t="shared" si="0"/>
        <v>150000</v>
      </c>
      <c r="F42" s="64" t="s">
        <v>87</v>
      </c>
    </row>
    <row r="43" spans="1:6" ht="15" x14ac:dyDescent="0.25">
      <c r="A43" s="329"/>
      <c r="B43" s="138">
        <v>1</v>
      </c>
      <c r="C43" s="237" t="s">
        <v>179</v>
      </c>
      <c r="D43" s="66">
        <v>500</v>
      </c>
      <c r="E43" s="139">
        <f t="shared" si="0"/>
        <v>150000</v>
      </c>
      <c r="F43" s="64" t="s">
        <v>87</v>
      </c>
    </row>
    <row r="44" spans="1:6" ht="15" x14ac:dyDescent="0.25">
      <c r="A44" s="329"/>
      <c r="B44" s="138">
        <v>1</v>
      </c>
      <c r="C44" s="237" t="s">
        <v>180</v>
      </c>
      <c r="D44" s="66">
        <v>750</v>
      </c>
      <c r="E44" s="139">
        <f t="shared" si="0"/>
        <v>225000</v>
      </c>
      <c r="F44" s="64" t="s">
        <v>87</v>
      </c>
    </row>
    <row r="45" spans="1:6" ht="15" x14ac:dyDescent="0.25">
      <c r="A45" s="329"/>
      <c r="B45" s="138">
        <v>1</v>
      </c>
      <c r="C45" s="237" t="s">
        <v>181</v>
      </c>
      <c r="D45" s="66">
        <v>750</v>
      </c>
      <c r="E45" s="139">
        <f t="shared" si="0"/>
        <v>225000</v>
      </c>
      <c r="F45" s="64" t="s">
        <v>87</v>
      </c>
    </row>
    <row r="46" spans="1:6" ht="15" x14ac:dyDescent="0.25">
      <c r="A46" s="329"/>
      <c r="B46" s="138">
        <v>1</v>
      </c>
      <c r="C46" s="237" t="s">
        <v>182</v>
      </c>
      <c r="D46" s="66">
        <v>750</v>
      </c>
      <c r="E46" s="139">
        <f t="shared" si="0"/>
        <v>225000</v>
      </c>
      <c r="F46" s="64" t="s">
        <v>87</v>
      </c>
    </row>
    <row r="47" spans="1:6" ht="15" x14ac:dyDescent="0.25">
      <c r="A47" s="329"/>
      <c r="B47" s="138">
        <v>1</v>
      </c>
      <c r="C47" s="237" t="s">
        <v>183</v>
      </c>
      <c r="D47" s="66">
        <v>750</v>
      </c>
      <c r="E47" s="139">
        <f t="shared" si="0"/>
        <v>225000</v>
      </c>
      <c r="F47" s="64" t="s">
        <v>87</v>
      </c>
    </row>
    <row r="48" spans="1:6" ht="15" x14ac:dyDescent="0.25">
      <c r="A48" s="329"/>
      <c r="B48" s="138">
        <v>1</v>
      </c>
      <c r="C48" s="237" t="s">
        <v>184</v>
      </c>
      <c r="D48" s="66">
        <v>500</v>
      </c>
      <c r="E48" s="139">
        <f t="shared" si="0"/>
        <v>150000</v>
      </c>
      <c r="F48" s="64" t="s">
        <v>87</v>
      </c>
    </row>
    <row r="49" spans="1:6" ht="15" x14ac:dyDescent="0.25">
      <c r="A49" s="329"/>
      <c r="B49" s="138">
        <v>1</v>
      </c>
      <c r="C49" s="237" t="s">
        <v>185</v>
      </c>
      <c r="D49" s="66">
        <v>500</v>
      </c>
      <c r="E49" s="139">
        <f t="shared" si="0"/>
        <v>150000</v>
      </c>
      <c r="F49" s="64" t="s">
        <v>87</v>
      </c>
    </row>
    <row r="50" spans="1:6" ht="15" x14ac:dyDescent="0.25">
      <c r="A50" s="329"/>
      <c r="B50" s="138">
        <v>1</v>
      </c>
      <c r="C50" s="237" t="s">
        <v>186</v>
      </c>
      <c r="D50" s="66">
        <v>500</v>
      </c>
      <c r="E50" s="139">
        <f t="shared" si="0"/>
        <v>150000</v>
      </c>
      <c r="F50" s="64" t="s">
        <v>87</v>
      </c>
    </row>
    <row r="51" spans="1:6" ht="15" x14ac:dyDescent="0.25">
      <c r="A51" s="329"/>
      <c r="B51" s="138">
        <v>1</v>
      </c>
      <c r="C51" s="237" t="s">
        <v>187</v>
      </c>
      <c r="D51" s="66">
        <v>500</v>
      </c>
      <c r="E51" s="139">
        <f t="shared" si="0"/>
        <v>150000</v>
      </c>
      <c r="F51" s="64" t="s">
        <v>87</v>
      </c>
    </row>
    <row r="52" spans="1:6" ht="15" x14ac:dyDescent="0.25">
      <c r="A52" s="329"/>
      <c r="B52" s="138">
        <v>1</v>
      </c>
      <c r="C52" s="237" t="s">
        <v>188</v>
      </c>
      <c r="D52" s="66">
        <v>500</v>
      </c>
      <c r="E52" s="139">
        <f t="shared" si="0"/>
        <v>150000</v>
      </c>
      <c r="F52" s="64" t="s">
        <v>87</v>
      </c>
    </row>
    <row r="53" spans="1:6" ht="15" x14ac:dyDescent="0.25">
      <c r="A53" s="329"/>
      <c r="B53" s="138">
        <v>1</v>
      </c>
      <c r="C53" s="237" t="s">
        <v>189</v>
      </c>
      <c r="D53" s="66">
        <v>750</v>
      </c>
      <c r="E53" s="139">
        <f t="shared" si="0"/>
        <v>225000</v>
      </c>
      <c r="F53" s="64" t="s">
        <v>87</v>
      </c>
    </row>
    <row r="54" spans="1:6" ht="15" x14ac:dyDescent="0.25">
      <c r="A54" s="329"/>
      <c r="B54" s="138">
        <v>1</v>
      </c>
      <c r="C54" s="237" t="s">
        <v>190</v>
      </c>
      <c r="D54" s="66">
        <v>750</v>
      </c>
      <c r="E54" s="139">
        <f t="shared" si="0"/>
        <v>225000</v>
      </c>
      <c r="F54" s="64" t="s">
        <v>87</v>
      </c>
    </row>
    <row r="55" spans="1:6" ht="15" x14ac:dyDescent="0.25">
      <c r="A55" s="329"/>
      <c r="B55" s="138">
        <v>1</v>
      </c>
      <c r="C55" s="237" t="s">
        <v>191</v>
      </c>
      <c r="D55" s="66">
        <v>500</v>
      </c>
      <c r="E55" s="139">
        <f t="shared" si="0"/>
        <v>150000</v>
      </c>
      <c r="F55" s="64" t="s">
        <v>87</v>
      </c>
    </row>
    <row r="56" spans="1:6" ht="15" x14ac:dyDescent="0.25">
      <c r="A56" s="329"/>
      <c r="B56" s="138">
        <v>1</v>
      </c>
      <c r="C56" s="237" t="s">
        <v>192</v>
      </c>
      <c r="D56" s="66">
        <v>500</v>
      </c>
      <c r="E56" s="139">
        <f t="shared" si="0"/>
        <v>150000</v>
      </c>
      <c r="F56" s="64" t="s">
        <v>87</v>
      </c>
    </row>
    <row r="57" spans="1:6" ht="15" x14ac:dyDescent="0.25">
      <c r="A57" s="329"/>
      <c r="B57" s="138">
        <v>1</v>
      </c>
      <c r="C57" s="237" t="s">
        <v>193</v>
      </c>
      <c r="D57" s="66">
        <v>500</v>
      </c>
      <c r="E57" s="139">
        <f t="shared" si="0"/>
        <v>150000</v>
      </c>
      <c r="F57" s="64" t="s">
        <v>87</v>
      </c>
    </row>
    <row r="58" spans="1:6" ht="15" x14ac:dyDescent="0.25">
      <c r="A58" s="329"/>
      <c r="B58" s="138">
        <v>1</v>
      </c>
      <c r="C58" s="237" t="s">
        <v>194</v>
      </c>
      <c r="D58" s="66">
        <v>500</v>
      </c>
      <c r="E58" s="139">
        <f t="shared" si="0"/>
        <v>150000</v>
      </c>
      <c r="F58" s="64" t="s">
        <v>87</v>
      </c>
    </row>
    <row r="59" spans="1:6" ht="15" x14ac:dyDescent="0.25">
      <c r="A59" s="329"/>
      <c r="B59" s="138">
        <v>1</v>
      </c>
      <c r="C59" s="237" t="s">
        <v>195</v>
      </c>
      <c r="D59" s="66">
        <v>500</v>
      </c>
      <c r="E59" s="139">
        <f t="shared" si="0"/>
        <v>150000</v>
      </c>
      <c r="F59" s="64" t="s">
        <v>87</v>
      </c>
    </row>
    <row r="60" spans="1:6" ht="15" x14ac:dyDescent="0.25">
      <c r="A60" s="329"/>
      <c r="B60" s="138">
        <v>1</v>
      </c>
      <c r="C60" s="237" t="s">
        <v>196</v>
      </c>
      <c r="D60" s="66">
        <v>500</v>
      </c>
      <c r="E60" s="139">
        <f t="shared" si="0"/>
        <v>150000</v>
      </c>
      <c r="F60" s="64" t="s">
        <v>87</v>
      </c>
    </row>
    <row r="61" spans="1:6" ht="15" x14ac:dyDescent="0.25">
      <c r="A61" s="329"/>
      <c r="B61" s="138">
        <v>1</v>
      </c>
      <c r="C61" s="237" t="s">
        <v>197</v>
      </c>
      <c r="D61" s="66">
        <v>500</v>
      </c>
      <c r="E61" s="139">
        <f t="shared" si="0"/>
        <v>150000</v>
      </c>
      <c r="F61" s="64" t="s">
        <v>87</v>
      </c>
    </row>
    <row r="62" spans="1:6" ht="15" x14ac:dyDescent="0.25">
      <c r="A62" s="329"/>
      <c r="B62" s="261"/>
      <c r="C62" s="237"/>
      <c r="D62" s="66"/>
      <c r="E62" s="262"/>
      <c r="F62" s="263"/>
    </row>
    <row r="63" spans="1:6" ht="16.2" thickBot="1" x14ac:dyDescent="0.3">
      <c r="A63" s="330"/>
      <c r="B63" s="97">
        <f>SUM(B22:B62)</f>
        <v>40</v>
      </c>
      <c r="C63" s="73" t="s">
        <v>27</v>
      </c>
      <c r="D63" s="98">
        <f>SUM(D22:D62)</f>
        <v>22000</v>
      </c>
      <c r="E63" s="75">
        <f>SUM(E22:E62)</f>
        <v>6600000</v>
      </c>
      <c r="F63" s="76"/>
    </row>
    <row r="64" spans="1:6" ht="15" customHeight="1" x14ac:dyDescent="0.25">
      <c r="A64" s="331" t="s">
        <v>62</v>
      </c>
      <c r="B64" s="99"/>
      <c r="C64" s="100"/>
      <c r="D64" s="101"/>
      <c r="E64" s="140"/>
      <c r="F64" s="103"/>
    </row>
    <row r="65" spans="1:6" ht="15" x14ac:dyDescent="0.25">
      <c r="A65" s="332"/>
      <c r="B65" s="82"/>
      <c r="C65" s="78"/>
      <c r="D65" s="79"/>
      <c r="E65" s="141"/>
      <c r="F65" s="84"/>
    </row>
    <row r="66" spans="1:6" ht="15" x14ac:dyDescent="0.25">
      <c r="A66" s="332"/>
      <c r="B66" s="82"/>
      <c r="C66" s="85"/>
      <c r="D66" s="86"/>
      <c r="E66" s="141"/>
      <c r="F66" s="84"/>
    </row>
    <row r="67" spans="1:6" ht="15" x14ac:dyDescent="0.25">
      <c r="A67" s="332"/>
      <c r="B67" s="82"/>
      <c r="C67" s="85"/>
      <c r="D67" s="86"/>
      <c r="E67" s="141"/>
      <c r="F67" s="84"/>
    </row>
    <row r="68" spans="1:6" ht="15.6" x14ac:dyDescent="0.25">
      <c r="A68" s="333"/>
      <c r="B68" s="142">
        <f>SUM(B64:B67)</f>
        <v>0</v>
      </c>
      <c r="C68" s="143" t="s">
        <v>27</v>
      </c>
      <c r="D68" s="144">
        <f>SUM(D64:D67)</f>
        <v>0</v>
      </c>
      <c r="E68" s="145">
        <f>SUM(E64:E67)</f>
        <v>0</v>
      </c>
      <c r="F68" s="91"/>
    </row>
    <row r="69" spans="1:6" ht="36.75" customHeight="1" x14ac:dyDescent="0.25">
      <c r="B69" s="319" t="s">
        <v>63</v>
      </c>
      <c r="C69" s="319"/>
      <c r="D69" s="319"/>
      <c r="E69" s="6">
        <f>E68+E63+E21+E16+E11</f>
        <v>17202448.5</v>
      </c>
    </row>
    <row r="70" spans="1:6" x14ac:dyDescent="0.25">
      <c r="C70" s="2">
        <f>'SEKTÖRLERE GÖRE 2024'!U4</f>
        <v>17252448.5</v>
      </c>
      <c r="E70" s="2">
        <f>C70-50000-E69</f>
        <v>0</v>
      </c>
    </row>
  </sheetData>
  <mergeCells count="7">
    <mergeCell ref="A1:F2"/>
    <mergeCell ref="B69:D69"/>
    <mergeCell ref="A4:A11"/>
    <mergeCell ref="A12:A16"/>
    <mergeCell ref="A17:A21"/>
    <mergeCell ref="A22:A63"/>
    <mergeCell ref="A64:A68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F31"/>
  <sheetViews>
    <sheetView view="pageBreakPreview" topLeftCell="A16" zoomScaleNormal="110" workbookViewId="0">
      <selection activeCell="C13" sqref="C13"/>
    </sheetView>
  </sheetViews>
  <sheetFormatPr defaultColWidth="9.109375" defaultRowHeight="13.2" x14ac:dyDescent="0.25"/>
  <cols>
    <col min="1" max="1" width="16" customWidth="1"/>
    <col min="3" max="3" width="53.109375" customWidth="1"/>
    <col min="4" max="4" width="15.88671875" customWidth="1"/>
    <col min="5" max="5" width="22.6640625" customWidth="1"/>
    <col min="6" max="6" width="70.5546875" customWidth="1"/>
  </cols>
  <sheetData>
    <row r="1" spans="1:6" x14ac:dyDescent="0.25">
      <c r="A1" s="317" t="s">
        <v>75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9" t="s">
        <v>52</v>
      </c>
      <c r="B3" s="10" t="s">
        <v>53</v>
      </c>
      <c r="C3" s="11" t="s">
        <v>54</v>
      </c>
      <c r="D3" s="11" t="s">
        <v>55</v>
      </c>
      <c r="E3" s="12" t="s">
        <v>56</v>
      </c>
      <c r="F3" s="12" t="s">
        <v>57</v>
      </c>
    </row>
    <row r="4" spans="1:6" ht="15" customHeight="1" x14ac:dyDescent="0.25">
      <c r="A4" s="334" t="s">
        <v>58</v>
      </c>
      <c r="B4" s="13">
        <v>1</v>
      </c>
      <c r="C4" s="233" t="s">
        <v>70</v>
      </c>
      <c r="D4" s="14">
        <v>1</v>
      </c>
      <c r="E4" s="120">
        <v>1699666</v>
      </c>
      <c r="F4" s="238" t="s">
        <v>135</v>
      </c>
    </row>
    <row r="5" spans="1:6" x14ac:dyDescent="0.25">
      <c r="A5" s="320"/>
      <c r="B5" s="21">
        <v>1</v>
      </c>
      <c r="C5" s="234" t="s">
        <v>81</v>
      </c>
      <c r="D5" s="18">
        <v>1</v>
      </c>
      <c r="E5" s="121">
        <v>700000</v>
      </c>
      <c r="F5" s="241" t="s">
        <v>136</v>
      </c>
    </row>
    <row r="6" spans="1:6" x14ac:dyDescent="0.25">
      <c r="A6" s="320"/>
      <c r="B6" s="21">
        <v>1</v>
      </c>
      <c r="C6" s="234" t="s">
        <v>80</v>
      </c>
      <c r="D6" s="20">
        <v>1</v>
      </c>
      <c r="E6" s="19">
        <v>750000</v>
      </c>
      <c r="F6" s="241" t="s">
        <v>137</v>
      </c>
    </row>
    <row r="7" spans="1:6" x14ac:dyDescent="0.25">
      <c r="A7" s="320"/>
      <c r="B7" s="21">
        <v>1</v>
      </c>
      <c r="C7" s="253" t="s">
        <v>102</v>
      </c>
      <c r="D7" s="123">
        <v>1</v>
      </c>
      <c r="E7" s="124">
        <v>1000000</v>
      </c>
      <c r="F7" s="253" t="s">
        <v>138</v>
      </c>
    </row>
    <row r="8" spans="1:6" ht="15" x14ac:dyDescent="0.25">
      <c r="A8" s="320"/>
      <c r="B8" s="125"/>
      <c r="C8" s="122"/>
      <c r="D8" s="123"/>
      <c r="E8" s="124"/>
      <c r="F8" s="126"/>
    </row>
    <row r="9" spans="1:6" ht="15.6" x14ac:dyDescent="0.25">
      <c r="A9" s="321"/>
      <c r="B9" s="22">
        <f>SUM(B4:B7)</f>
        <v>4</v>
      </c>
      <c r="C9" s="23" t="s">
        <v>27</v>
      </c>
      <c r="D9" s="24">
        <f>SUM(D4:D7)</f>
        <v>4</v>
      </c>
      <c r="E9" s="25">
        <f>SUM(E4:E7)</f>
        <v>4149666</v>
      </c>
      <c r="F9" s="26"/>
    </row>
    <row r="10" spans="1:6" ht="15" x14ac:dyDescent="0.25">
      <c r="A10" s="322" t="s">
        <v>59</v>
      </c>
      <c r="B10" s="27"/>
      <c r="C10" s="28"/>
      <c r="D10" s="29"/>
      <c r="E10" s="94"/>
      <c r="F10" s="31"/>
    </row>
    <row r="11" spans="1:6" ht="15" x14ac:dyDescent="0.25">
      <c r="A11" s="323"/>
      <c r="B11" s="32"/>
      <c r="C11" s="127"/>
      <c r="D11" s="34"/>
      <c r="E11" s="35"/>
      <c r="F11" s="36"/>
    </row>
    <row r="12" spans="1:6" ht="15" x14ac:dyDescent="0.25">
      <c r="A12" s="323"/>
      <c r="B12" s="32"/>
      <c r="C12" s="33"/>
      <c r="D12" s="37"/>
      <c r="E12" s="35"/>
      <c r="F12" s="36"/>
    </row>
    <row r="13" spans="1:6" ht="15" x14ac:dyDescent="0.25">
      <c r="A13" s="323"/>
      <c r="B13" s="32"/>
      <c r="C13" s="33"/>
      <c r="D13" s="37"/>
      <c r="E13" s="35"/>
      <c r="F13" s="36"/>
    </row>
    <row r="14" spans="1:6" ht="15.6" x14ac:dyDescent="0.25">
      <c r="A14" s="324"/>
      <c r="B14" s="38">
        <f>SUM(B10:B13)</f>
        <v>0</v>
      </c>
      <c r="C14" s="39" t="s">
        <v>27</v>
      </c>
      <c r="D14" s="40">
        <f>SUM(D10:D13)</f>
        <v>0</v>
      </c>
      <c r="E14" s="41">
        <f>SUM(E10:E13)</f>
        <v>0</v>
      </c>
      <c r="F14" s="42"/>
    </row>
    <row r="15" spans="1:6" ht="15" x14ac:dyDescent="0.25">
      <c r="A15" s="325" t="s">
        <v>60</v>
      </c>
      <c r="B15" s="43"/>
      <c r="C15" s="44"/>
      <c r="D15" s="45"/>
      <c r="E15" s="46"/>
      <c r="F15" s="47"/>
    </row>
    <row r="16" spans="1:6" ht="15" x14ac:dyDescent="0.25">
      <c r="A16" s="326"/>
      <c r="B16" s="48"/>
      <c r="C16" s="49"/>
      <c r="D16" s="50"/>
      <c r="E16" s="51"/>
      <c r="F16" s="52"/>
    </row>
    <row r="17" spans="1:6" ht="15" x14ac:dyDescent="0.25">
      <c r="A17" s="326"/>
      <c r="B17" s="48"/>
      <c r="C17" s="53"/>
      <c r="D17" s="54"/>
      <c r="E17" s="51"/>
      <c r="F17" s="52"/>
    </row>
    <row r="18" spans="1:6" ht="15" x14ac:dyDescent="0.25">
      <c r="A18" s="326"/>
      <c r="B18" s="48"/>
      <c r="C18" s="53"/>
      <c r="D18" s="54"/>
      <c r="E18" s="51"/>
      <c r="F18" s="52"/>
    </row>
    <row r="19" spans="1:6" ht="16.2" thickBot="1" x14ac:dyDescent="0.3">
      <c r="A19" s="327"/>
      <c r="B19" s="55">
        <f>SUM(B15:B18)</f>
        <v>0</v>
      </c>
      <c r="C19" s="56" t="s">
        <v>27</v>
      </c>
      <c r="D19" s="95">
        <f>SUM(D15:D18)</f>
        <v>0</v>
      </c>
      <c r="E19" s="58">
        <f>SUM(E15:E18)</f>
        <v>0</v>
      </c>
      <c r="F19" s="59"/>
    </row>
    <row r="20" spans="1:6" ht="13.8" thickBot="1" x14ac:dyDescent="0.3">
      <c r="A20" s="329" t="s">
        <v>61</v>
      </c>
      <c r="B20" s="128">
        <v>1</v>
      </c>
      <c r="C20" s="237" t="s">
        <v>102</v>
      </c>
      <c r="D20" s="66">
        <v>500</v>
      </c>
      <c r="E20" s="129">
        <f>D20*300</f>
        <v>150000</v>
      </c>
      <c r="F20" s="64" t="s">
        <v>87</v>
      </c>
    </row>
    <row r="21" spans="1:6" ht="13.8" thickBot="1" x14ac:dyDescent="0.3">
      <c r="A21" s="329"/>
      <c r="B21" s="128">
        <v>1</v>
      </c>
      <c r="C21" s="237" t="s">
        <v>103</v>
      </c>
      <c r="D21" s="66">
        <v>345</v>
      </c>
      <c r="E21" s="129">
        <f t="shared" ref="E21:E22" si="0">D21*300</f>
        <v>103500</v>
      </c>
      <c r="F21" s="64" t="s">
        <v>87</v>
      </c>
    </row>
    <row r="22" spans="1:6" x14ac:dyDescent="0.25">
      <c r="A22" s="329"/>
      <c r="B22" s="128">
        <v>1</v>
      </c>
      <c r="C22" s="237" t="s">
        <v>104</v>
      </c>
      <c r="D22" s="66">
        <v>250</v>
      </c>
      <c r="E22" s="129">
        <f t="shared" si="0"/>
        <v>75000</v>
      </c>
      <c r="F22" s="64" t="s">
        <v>87</v>
      </c>
    </row>
    <row r="23" spans="1:6" ht="15" x14ac:dyDescent="0.25">
      <c r="A23" s="329"/>
      <c r="B23" s="96"/>
      <c r="C23" s="68"/>
      <c r="D23" s="67"/>
      <c r="E23" s="70"/>
      <c r="F23" s="71"/>
    </row>
    <row r="24" spans="1:6" ht="15.6" x14ac:dyDescent="0.25">
      <c r="A24" s="330"/>
      <c r="B24" s="97">
        <f>SUM(B20:B23)</f>
        <v>3</v>
      </c>
      <c r="C24" s="73" t="s">
        <v>27</v>
      </c>
      <c r="D24" s="74">
        <f>SUM(D20:D23)</f>
        <v>1095</v>
      </c>
      <c r="E24" s="75">
        <f>SUM(E20:E23)</f>
        <v>328500</v>
      </c>
      <c r="F24" s="76"/>
    </row>
    <row r="25" spans="1:6" ht="15" x14ac:dyDescent="0.25">
      <c r="A25" s="335" t="s">
        <v>62</v>
      </c>
      <c r="B25" s="77"/>
      <c r="C25" s="78"/>
      <c r="D25" s="79"/>
      <c r="E25" s="80"/>
      <c r="F25" s="81"/>
    </row>
    <row r="26" spans="1:6" ht="15" x14ac:dyDescent="0.25">
      <c r="A26" s="335"/>
      <c r="B26" s="82"/>
      <c r="C26" s="78"/>
      <c r="D26" s="79"/>
      <c r="E26" s="83"/>
      <c r="F26" s="84"/>
    </row>
    <row r="27" spans="1:6" ht="15" x14ac:dyDescent="0.25">
      <c r="A27" s="335"/>
      <c r="B27" s="82"/>
      <c r="C27" s="85"/>
      <c r="D27" s="86"/>
      <c r="E27" s="83"/>
      <c r="F27" s="84"/>
    </row>
    <row r="28" spans="1:6" ht="15" x14ac:dyDescent="0.25">
      <c r="A28" s="335"/>
      <c r="B28" s="82"/>
      <c r="C28" s="85"/>
      <c r="D28" s="86"/>
      <c r="E28" s="83"/>
      <c r="F28" s="84"/>
    </row>
    <row r="29" spans="1:6" ht="15.6" x14ac:dyDescent="0.25">
      <c r="A29" s="336"/>
      <c r="B29" s="87">
        <f>SUM(B25:B28)</f>
        <v>0</v>
      </c>
      <c r="C29" s="88" t="s">
        <v>27</v>
      </c>
      <c r="D29" s="130">
        <f>SUM(D25:D28)</f>
        <v>0</v>
      </c>
      <c r="E29" s="90">
        <f>SUM(E25:E28)</f>
        <v>0</v>
      </c>
      <c r="F29" s="91"/>
    </row>
    <row r="30" spans="1:6" ht="36.75" customHeight="1" x14ac:dyDescent="0.25">
      <c r="B30" s="319" t="s">
        <v>64</v>
      </c>
      <c r="C30" s="319"/>
      <c r="D30" s="319"/>
      <c r="E30" s="6">
        <f>E29+E24+E19+E14+E9</f>
        <v>4478166</v>
      </c>
    </row>
    <row r="31" spans="1:6" ht="31.8" customHeight="1" x14ac:dyDescent="0.25">
      <c r="E31" s="2">
        <f>'SEKTÖRLERE GÖRE 2024'!B5*0.7-'SEKTÖRLERE GÖRE 2024'!L5</f>
        <v>4478166</v>
      </c>
    </row>
  </sheetData>
  <mergeCells count="7">
    <mergeCell ref="A1:F2"/>
    <mergeCell ref="B30:D30"/>
    <mergeCell ref="A4:A9"/>
    <mergeCell ref="A10:A14"/>
    <mergeCell ref="A15:A19"/>
    <mergeCell ref="A20:A24"/>
    <mergeCell ref="A25:A29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34"/>
  <sheetViews>
    <sheetView workbookViewId="0">
      <selection activeCell="C9" sqref="C9"/>
    </sheetView>
  </sheetViews>
  <sheetFormatPr defaultColWidth="9.109375" defaultRowHeight="13.2" x14ac:dyDescent="0.25"/>
  <cols>
    <col min="1" max="1" width="16" customWidth="1"/>
    <col min="3" max="3" width="50.33203125" customWidth="1"/>
    <col min="4" max="4" width="15.88671875" customWidth="1"/>
    <col min="5" max="5" width="22.6640625" customWidth="1"/>
    <col min="6" max="6" width="70.5546875" customWidth="1"/>
  </cols>
  <sheetData>
    <row r="1" spans="1:6" x14ac:dyDescent="0.25">
      <c r="A1" s="317" t="s">
        <v>72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9" t="s">
        <v>52</v>
      </c>
      <c r="B3" s="10" t="s">
        <v>53</v>
      </c>
      <c r="C3" s="11" t="s">
        <v>54</v>
      </c>
      <c r="D3" s="11" t="s">
        <v>55</v>
      </c>
      <c r="E3" s="12" t="s">
        <v>56</v>
      </c>
      <c r="F3" s="12" t="s">
        <v>57</v>
      </c>
    </row>
    <row r="4" spans="1:6" ht="15" customHeight="1" x14ac:dyDescent="0.25">
      <c r="A4" s="334" t="s">
        <v>58</v>
      </c>
      <c r="B4" s="13">
        <v>1</v>
      </c>
      <c r="C4" s="238" t="s">
        <v>132</v>
      </c>
      <c r="D4" s="14">
        <v>1</v>
      </c>
      <c r="E4" s="15">
        <v>1200000</v>
      </c>
      <c r="F4" s="238" t="s">
        <v>133</v>
      </c>
    </row>
    <row r="5" spans="1:6" x14ac:dyDescent="0.25">
      <c r="A5" s="320"/>
      <c r="B5" s="21">
        <v>1</v>
      </c>
      <c r="C5" s="234" t="s">
        <v>82</v>
      </c>
      <c r="D5" s="18">
        <v>1</v>
      </c>
      <c r="E5" s="19">
        <v>1200000</v>
      </c>
      <c r="F5" s="241" t="s">
        <v>134</v>
      </c>
    </row>
    <row r="6" spans="1:6" x14ac:dyDescent="0.25">
      <c r="A6" s="320"/>
      <c r="B6" s="21">
        <v>1</v>
      </c>
      <c r="C6" s="241" t="s">
        <v>204</v>
      </c>
      <c r="D6" s="18">
        <v>1</v>
      </c>
      <c r="E6" s="19">
        <v>3030000</v>
      </c>
      <c r="F6" s="241" t="s">
        <v>203</v>
      </c>
    </row>
    <row r="7" spans="1:6" x14ac:dyDescent="0.25">
      <c r="A7" s="320"/>
      <c r="B7" s="21"/>
      <c r="C7" s="270"/>
      <c r="D7" s="20"/>
      <c r="E7" s="19"/>
      <c r="F7" s="17"/>
    </row>
    <row r="8" spans="1:6" x14ac:dyDescent="0.25">
      <c r="A8" s="320"/>
      <c r="B8" s="21"/>
      <c r="C8" s="17"/>
      <c r="D8" s="20"/>
      <c r="E8" s="19"/>
      <c r="F8" s="16"/>
    </row>
    <row r="9" spans="1:6" ht="15.6" x14ac:dyDescent="0.25">
      <c r="A9" s="321"/>
      <c r="B9" s="22">
        <f>SUM(B4:B8)</f>
        <v>3</v>
      </c>
      <c r="C9" s="23"/>
      <c r="D9" s="118"/>
      <c r="E9" s="25">
        <f>SUM(E4:E8)</f>
        <v>5430000</v>
      </c>
      <c r="F9" s="26"/>
    </row>
    <row r="10" spans="1:6" x14ac:dyDescent="0.25">
      <c r="A10" s="322" t="s">
        <v>59</v>
      </c>
      <c r="B10" s="105"/>
      <c r="C10" s="28"/>
      <c r="D10" s="29"/>
      <c r="E10" s="94"/>
      <c r="F10" s="31"/>
    </row>
    <row r="11" spans="1:6" x14ac:dyDescent="0.25">
      <c r="A11" s="323"/>
      <c r="B11" s="106"/>
      <c r="C11" s="33"/>
      <c r="D11" s="34"/>
      <c r="E11" s="35"/>
      <c r="F11" s="36"/>
    </row>
    <row r="12" spans="1:6" x14ac:dyDescent="0.25">
      <c r="A12" s="323"/>
      <c r="B12" s="106"/>
      <c r="C12" s="264" t="s">
        <v>201</v>
      </c>
      <c r="D12" s="37"/>
      <c r="E12" s="35"/>
      <c r="F12" s="36"/>
    </row>
    <row r="13" spans="1:6" x14ac:dyDescent="0.25">
      <c r="A13" s="323"/>
      <c r="B13" s="106"/>
      <c r="C13" s="33"/>
      <c r="D13" s="37"/>
      <c r="E13" s="35"/>
      <c r="F13" s="36"/>
    </row>
    <row r="14" spans="1:6" ht="15.6" x14ac:dyDescent="0.25">
      <c r="A14" s="324"/>
      <c r="B14" s="107">
        <f>SUM(B10:B13)</f>
        <v>0</v>
      </c>
      <c r="C14" s="39" t="s">
        <v>27</v>
      </c>
      <c r="D14" s="119">
        <f>SUM(D10:D13)</f>
        <v>0</v>
      </c>
      <c r="E14" s="41">
        <f>SUM(E10:E13)</f>
        <v>0</v>
      </c>
      <c r="F14" s="42"/>
    </row>
    <row r="15" spans="1:6" ht="15" x14ac:dyDescent="0.25">
      <c r="A15" s="325" t="s">
        <v>60</v>
      </c>
      <c r="B15" s="43"/>
      <c r="C15" s="44"/>
      <c r="D15" s="45"/>
      <c r="E15" s="46"/>
      <c r="F15" s="47"/>
    </row>
    <row r="16" spans="1:6" ht="15" x14ac:dyDescent="0.25">
      <c r="A16" s="326"/>
      <c r="B16" s="48"/>
      <c r="C16" s="49"/>
      <c r="D16" s="50"/>
      <c r="E16" s="51"/>
      <c r="F16" s="52"/>
    </row>
    <row r="17" spans="1:6" ht="15" x14ac:dyDescent="0.25">
      <c r="A17" s="326"/>
      <c r="B17" s="48"/>
      <c r="C17" s="53"/>
      <c r="D17" s="54"/>
      <c r="E17" s="51"/>
      <c r="F17" s="52"/>
    </row>
    <row r="18" spans="1:6" ht="15" x14ac:dyDescent="0.25">
      <c r="A18" s="326"/>
      <c r="B18" s="48"/>
      <c r="C18" s="53"/>
      <c r="D18" s="54"/>
      <c r="E18" s="51"/>
      <c r="F18" s="52"/>
    </row>
    <row r="19" spans="1:6" ht="15.6" x14ac:dyDescent="0.25">
      <c r="A19" s="327"/>
      <c r="B19" s="55">
        <f>SUM(B15:B18)</f>
        <v>0</v>
      </c>
      <c r="C19" s="56" t="s">
        <v>27</v>
      </c>
      <c r="D19" s="95">
        <f>SUM(D15:D18)</f>
        <v>0</v>
      </c>
      <c r="E19" s="58">
        <f>SUM(E15:E18)</f>
        <v>0</v>
      </c>
      <c r="F19" s="59"/>
    </row>
    <row r="20" spans="1:6" x14ac:dyDescent="0.25">
      <c r="A20" s="328" t="s">
        <v>61</v>
      </c>
      <c r="B20" s="60"/>
      <c r="C20" s="61"/>
      <c r="D20" s="62"/>
      <c r="E20" s="63">
        <f>D20*300</f>
        <v>0</v>
      </c>
      <c r="F20" s="64"/>
    </row>
    <row r="21" spans="1:6" x14ac:dyDescent="0.25">
      <c r="A21" s="329"/>
      <c r="B21" s="60"/>
      <c r="C21" s="65"/>
      <c r="D21" s="66"/>
      <c r="E21" s="63"/>
      <c r="F21" s="64"/>
    </row>
    <row r="22" spans="1:6" x14ac:dyDescent="0.25">
      <c r="A22" s="329"/>
      <c r="B22" s="60"/>
      <c r="C22" s="65"/>
      <c r="D22" s="66"/>
      <c r="E22" s="63"/>
      <c r="F22" s="64"/>
    </row>
    <row r="23" spans="1:6" x14ac:dyDescent="0.25">
      <c r="A23" s="329"/>
      <c r="B23" s="60"/>
      <c r="C23" s="65"/>
      <c r="D23" s="66"/>
      <c r="E23" s="63"/>
      <c r="F23" s="64"/>
    </row>
    <row r="24" spans="1:6" x14ac:dyDescent="0.25">
      <c r="A24" s="329"/>
      <c r="B24" s="60"/>
      <c r="C24" s="65"/>
      <c r="D24" s="67"/>
      <c r="E24" s="63"/>
      <c r="F24" s="64"/>
    </row>
    <row r="25" spans="1:6" x14ac:dyDescent="0.25">
      <c r="A25" s="329"/>
      <c r="B25" s="60"/>
      <c r="C25" s="68"/>
      <c r="D25" s="67"/>
      <c r="E25" s="63"/>
      <c r="F25" s="64"/>
    </row>
    <row r="26" spans="1:6" ht="15" x14ac:dyDescent="0.25">
      <c r="A26" s="329"/>
      <c r="B26" s="96"/>
      <c r="C26" s="68"/>
      <c r="D26" s="67"/>
      <c r="E26" s="70"/>
      <c r="F26" s="71"/>
    </row>
    <row r="27" spans="1:6" ht="15.6" x14ac:dyDescent="0.25">
      <c r="A27" s="330"/>
      <c r="B27" s="97">
        <f>SUM(B20:B26)</f>
        <v>0</v>
      </c>
      <c r="C27" s="73" t="s">
        <v>27</v>
      </c>
      <c r="D27" s="74">
        <f>SUM(D20:D26)</f>
        <v>0</v>
      </c>
      <c r="E27" s="75">
        <f>SUM(E20:E26)</f>
        <v>0</v>
      </c>
      <c r="F27" s="76"/>
    </row>
    <row r="28" spans="1:6" ht="15" x14ac:dyDescent="0.25">
      <c r="A28" s="337" t="s">
        <v>62</v>
      </c>
      <c r="B28" s="99"/>
      <c r="C28" s="100"/>
      <c r="D28" s="101"/>
      <c r="E28" s="102"/>
      <c r="F28" s="103"/>
    </row>
    <row r="29" spans="1:6" ht="15" x14ac:dyDescent="0.25">
      <c r="A29" s="335"/>
      <c r="B29" s="82"/>
      <c r="C29" s="78"/>
      <c r="D29" s="79"/>
      <c r="E29" s="83" t="s">
        <v>71</v>
      </c>
      <c r="F29" s="84"/>
    </row>
    <row r="30" spans="1:6" ht="15" x14ac:dyDescent="0.25">
      <c r="A30" s="335"/>
      <c r="B30" s="82"/>
      <c r="C30" s="85"/>
      <c r="D30" s="86"/>
      <c r="E30" s="83"/>
      <c r="F30" s="84"/>
    </row>
    <row r="31" spans="1:6" ht="15" x14ac:dyDescent="0.25">
      <c r="A31" s="335"/>
      <c r="B31" s="82"/>
      <c r="C31" s="85"/>
      <c r="D31" s="86"/>
      <c r="E31" s="83"/>
      <c r="F31" s="84"/>
    </row>
    <row r="32" spans="1:6" ht="15.6" x14ac:dyDescent="0.25">
      <c r="A32" s="336"/>
      <c r="B32" s="87">
        <f>SUM(B28:B31)</f>
        <v>0</v>
      </c>
      <c r="C32" s="88" t="s">
        <v>27</v>
      </c>
      <c r="D32" s="89">
        <f>SUM(D28:D31)</f>
        <v>0</v>
      </c>
      <c r="E32" s="90">
        <f>SUM(E28:E31)</f>
        <v>0</v>
      </c>
      <c r="F32" s="91"/>
    </row>
    <row r="33" spans="2:5" ht="36.75" customHeight="1" x14ac:dyDescent="0.25">
      <c r="B33" s="319" t="s">
        <v>65</v>
      </c>
      <c r="C33" s="319"/>
      <c r="D33" s="319"/>
      <c r="E33" s="2">
        <f>E32+E27+E19+E14+E9</f>
        <v>5430000</v>
      </c>
    </row>
    <row r="34" spans="2:5" ht="17.399999999999999" x14ac:dyDescent="0.25">
      <c r="E34" s="6">
        <f>('SEKTÖRLERE GÖRE 2024'!B6*0.7)-'SEKTÖRLERE GÖRE 2024'!L6</f>
        <v>5430000</v>
      </c>
    </row>
  </sheetData>
  <mergeCells count="7">
    <mergeCell ref="A1:F2"/>
    <mergeCell ref="B33:D33"/>
    <mergeCell ref="A4:A9"/>
    <mergeCell ref="A10:A14"/>
    <mergeCell ref="A15:A19"/>
    <mergeCell ref="A20:A27"/>
    <mergeCell ref="A28:A32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  <pageSetUpPr fitToPage="1"/>
  </sheetPr>
  <dimension ref="A1:F31"/>
  <sheetViews>
    <sheetView topLeftCell="A11" zoomScale="110" zoomScaleNormal="110" workbookViewId="0">
      <selection activeCell="B10" sqref="B10"/>
    </sheetView>
  </sheetViews>
  <sheetFormatPr defaultColWidth="9.109375" defaultRowHeight="13.2" x14ac:dyDescent="0.25"/>
  <cols>
    <col min="1" max="1" width="16" customWidth="1"/>
    <col min="3" max="3" width="50.33203125" customWidth="1"/>
    <col min="4" max="4" width="15.88671875" customWidth="1"/>
    <col min="5" max="5" width="22.6640625" customWidth="1"/>
    <col min="6" max="6" width="70.5546875" customWidth="1"/>
  </cols>
  <sheetData>
    <row r="1" spans="1:6" x14ac:dyDescent="0.25">
      <c r="A1" s="317" t="s">
        <v>78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9" t="s">
        <v>52</v>
      </c>
      <c r="B3" s="10" t="s">
        <v>53</v>
      </c>
      <c r="C3" s="11" t="s">
        <v>54</v>
      </c>
      <c r="D3" s="11" t="s">
        <v>55</v>
      </c>
      <c r="E3" s="12" t="s">
        <v>56</v>
      </c>
      <c r="F3" s="12" t="s">
        <v>57</v>
      </c>
    </row>
    <row r="4" spans="1:6" ht="16.2" customHeight="1" x14ac:dyDescent="0.25">
      <c r="A4" s="334" t="s">
        <v>58</v>
      </c>
      <c r="B4" s="13">
        <v>1</v>
      </c>
      <c r="C4" s="238" t="s">
        <v>86</v>
      </c>
      <c r="D4" s="14">
        <v>1</v>
      </c>
      <c r="E4" s="15">
        <v>500000</v>
      </c>
      <c r="F4" s="251" t="s">
        <v>117</v>
      </c>
    </row>
    <row r="5" spans="1:6" x14ac:dyDescent="0.25">
      <c r="A5" s="320"/>
      <c r="B5" s="21"/>
      <c r="C5" s="17"/>
      <c r="D5" s="18"/>
      <c r="E5" s="19"/>
      <c r="F5" s="116"/>
    </row>
    <row r="6" spans="1:6" x14ac:dyDescent="0.25">
      <c r="A6" s="320"/>
      <c r="B6" s="21"/>
      <c r="C6" s="17"/>
      <c r="D6" s="20"/>
      <c r="E6" s="19"/>
      <c r="F6" s="16"/>
    </row>
    <row r="7" spans="1:6" x14ac:dyDescent="0.25">
      <c r="A7" s="320"/>
      <c r="B7" s="21"/>
      <c r="C7" s="17"/>
      <c r="D7" s="20"/>
      <c r="E7" s="19"/>
      <c r="F7" s="16"/>
    </row>
    <row r="8" spans="1:6" ht="15.6" x14ac:dyDescent="0.25">
      <c r="A8" s="321"/>
      <c r="B8" s="22">
        <f>SUM(B4:B7)</f>
        <v>1</v>
      </c>
      <c r="C8" s="23" t="s">
        <v>27</v>
      </c>
      <c r="D8" s="24">
        <f>SUM(D4:D7)</f>
        <v>1</v>
      </c>
      <c r="E8" s="25">
        <f>SUM(E4:E7)</f>
        <v>500000</v>
      </c>
      <c r="F8" s="26"/>
    </row>
    <row r="9" spans="1:6" ht="15" x14ac:dyDescent="0.25">
      <c r="A9" s="322" t="s">
        <v>59</v>
      </c>
      <c r="B9" s="27">
        <v>1</v>
      </c>
      <c r="C9" s="235" t="s">
        <v>105</v>
      </c>
      <c r="D9" s="29">
        <v>1</v>
      </c>
      <c r="E9" s="94">
        <v>1463890.1</v>
      </c>
      <c r="F9" s="252" t="s">
        <v>131</v>
      </c>
    </row>
    <row r="10" spans="1:6" ht="15" x14ac:dyDescent="0.25">
      <c r="A10" s="323"/>
      <c r="B10" s="32"/>
      <c r="C10" s="33"/>
      <c r="D10" s="34"/>
      <c r="E10" s="35"/>
      <c r="F10" s="36"/>
    </row>
    <row r="11" spans="1:6" ht="15" x14ac:dyDescent="0.25">
      <c r="A11" s="323"/>
      <c r="B11" s="32"/>
      <c r="C11" s="33"/>
      <c r="D11" s="37"/>
      <c r="E11" s="35"/>
      <c r="F11" s="36"/>
    </row>
    <row r="12" spans="1:6" ht="15" x14ac:dyDescent="0.25">
      <c r="A12" s="323"/>
      <c r="B12" s="32"/>
      <c r="C12" s="33"/>
      <c r="D12" s="37"/>
      <c r="E12" s="35"/>
      <c r="F12" s="36"/>
    </row>
    <row r="13" spans="1:6" ht="15.6" x14ac:dyDescent="0.25">
      <c r="A13" s="324"/>
      <c r="B13" s="38">
        <f>SUM(B9:B12)</f>
        <v>1</v>
      </c>
      <c r="C13" s="39" t="s">
        <v>27</v>
      </c>
      <c r="D13" s="40">
        <f>SUM(D9:D12)</f>
        <v>1</v>
      </c>
      <c r="E13" s="41">
        <f>SUM(E9:E12)</f>
        <v>1463890.1</v>
      </c>
      <c r="F13" s="42"/>
    </row>
    <row r="14" spans="1:6" ht="15" x14ac:dyDescent="0.25">
      <c r="A14" s="325" t="s">
        <v>60</v>
      </c>
      <c r="B14" s="43"/>
      <c r="C14" s="44"/>
      <c r="D14" s="45"/>
      <c r="E14" s="46"/>
      <c r="F14" s="47"/>
    </row>
    <row r="15" spans="1:6" ht="15" x14ac:dyDescent="0.25">
      <c r="A15" s="326"/>
      <c r="B15" s="48"/>
      <c r="C15" s="49"/>
      <c r="D15" s="50"/>
      <c r="E15" s="51"/>
      <c r="F15" s="52"/>
    </row>
    <row r="16" spans="1:6" ht="15" x14ac:dyDescent="0.25">
      <c r="A16" s="326"/>
      <c r="B16" s="48"/>
      <c r="C16" s="53"/>
      <c r="D16" s="54"/>
      <c r="E16" s="51"/>
      <c r="F16" s="52"/>
    </row>
    <row r="17" spans="1:6" ht="15" x14ac:dyDescent="0.25">
      <c r="A17" s="326"/>
      <c r="B17" s="48"/>
      <c r="C17" s="53"/>
      <c r="D17" s="54"/>
      <c r="E17" s="51"/>
      <c r="F17" s="52"/>
    </row>
    <row r="18" spans="1:6" ht="15.6" x14ac:dyDescent="0.25">
      <c r="A18" s="327"/>
      <c r="B18" s="55">
        <f>SUM(B14:B17)</f>
        <v>0</v>
      </c>
      <c r="C18" s="56" t="s">
        <v>27</v>
      </c>
      <c r="D18" s="95">
        <f>SUM(D14:D17)</f>
        <v>0</v>
      </c>
      <c r="E18" s="58">
        <f>SUM(E14:E17)</f>
        <v>0</v>
      </c>
      <c r="F18" s="59"/>
    </row>
    <row r="19" spans="1:6" x14ac:dyDescent="0.25">
      <c r="A19" s="328" t="s">
        <v>61</v>
      </c>
      <c r="B19" s="60"/>
      <c r="C19" s="61"/>
      <c r="D19" s="62"/>
      <c r="E19" s="63"/>
      <c r="F19" s="64"/>
    </row>
    <row r="20" spans="1:6" x14ac:dyDescent="0.25">
      <c r="A20" s="329"/>
      <c r="B20" s="60"/>
      <c r="C20" s="65"/>
      <c r="D20" s="66"/>
      <c r="E20" s="63"/>
      <c r="F20" s="64"/>
    </row>
    <row r="21" spans="1:6" ht="13.8" thickBot="1" x14ac:dyDescent="0.3">
      <c r="A21" s="329"/>
      <c r="B21" s="60"/>
      <c r="C21" s="65"/>
      <c r="D21" s="66"/>
      <c r="E21" s="63"/>
      <c r="F21" s="64"/>
    </row>
    <row r="22" spans="1:6" x14ac:dyDescent="0.25">
      <c r="A22" s="329"/>
      <c r="B22" s="60"/>
      <c r="C22" s="68"/>
      <c r="D22" s="67"/>
      <c r="E22" s="63"/>
      <c r="F22" s="64"/>
    </row>
    <row r="23" spans="1:6" ht="15" x14ac:dyDescent="0.25">
      <c r="A23" s="329"/>
      <c r="B23" s="96"/>
      <c r="C23" s="68"/>
      <c r="D23" s="67"/>
      <c r="E23" s="70"/>
      <c r="F23" s="71"/>
    </row>
    <row r="24" spans="1:6" ht="15.6" x14ac:dyDescent="0.25">
      <c r="A24" s="330"/>
      <c r="B24" s="72">
        <f>SUM(B19:B23)</f>
        <v>0</v>
      </c>
      <c r="C24" s="73" t="s">
        <v>27</v>
      </c>
      <c r="D24" s="117">
        <f>SUM(D19:D23)</f>
        <v>0</v>
      </c>
      <c r="E24" s="75">
        <f>SUM(E19:E23)</f>
        <v>0</v>
      </c>
      <c r="F24" s="76"/>
    </row>
    <row r="25" spans="1:6" ht="15" x14ac:dyDescent="0.25">
      <c r="A25" s="337" t="s">
        <v>62</v>
      </c>
      <c r="B25" s="99"/>
      <c r="C25" s="100"/>
      <c r="D25" s="101"/>
      <c r="E25" s="102"/>
      <c r="F25" s="103"/>
    </row>
    <row r="26" spans="1:6" ht="15" x14ac:dyDescent="0.25">
      <c r="A26" s="335"/>
      <c r="B26" s="82"/>
      <c r="C26" s="78"/>
      <c r="D26" s="79"/>
      <c r="E26" s="83"/>
      <c r="F26" s="84"/>
    </row>
    <row r="27" spans="1:6" ht="15" x14ac:dyDescent="0.25">
      <c r="A27" s="335"/>
      <c r="B27" s="82"/>
      <c r="C27" s="85"/>
      <c r="D27" s="86"/>
      <c r="E27" s="83"/>
      <c r="F27" s="84"/>
    </row>
    <row r="28" spans="1:6" ht="15" x14ac:dyDescent="0.25">
      <c r="A28" s="335"/>
      <c r="B28" s="82"/>
      <c r="C28" s="85"/>
      <c r="D28" s="86"/>
      <c r="E28" s="83"/>
      <c r="F28" s="84"/>
    </row>
    <row r="29" spans="1:6" ht="15.6" x14ac:dyDescent="0.25">
      <c r="A29" s="336"/>
      <c r="B29" s="87">
        <f>SUM(B25:B28)</f>
        <v>0</v>
      </c>
      <c r="C29" s="88" t="s">
        <v>27</v>
      </c>
      <c r="D29" s="89">
        <f>SUM(D25:D28)</f>
        <v>0</v>
      </c>
      <c r="E29" s="90">
        <f>SUM(E25:E28)</f>
        <v>0</v>
      </c>
      <c r="F29" s="91"/>
    </row>
    <row r="30" spans="1:6" ht="36.75" customHeight="1" x14ac:dyDescent="0.25">
      <c r="B30" s="319" t="s">
        <v>66</v>
      </c>
      <c r="C30" s="319"/>
      <c r="D30" s="319"/>
      <c r="E30" s="6">
        <f>E8+E13+E18+E24+E29</f>
        <v>1963890.1</v>
      </c>
    </row>
    <row r="31" spans="1:6" x14ac:dyDescent="0.25">
      <c r="E31" s="2">
        <f>('SEKTÖRLERE GÖRE 2024'!B7*0.7)-'SEKTÖRLERE GÖRE 2024'!L7</f>
        <v>1963890.0999999999</v>
      </c>
    </row>
  </sheetData>
  <mergeCells count="7">
    <mergeCell ref="A1:F2"/>
    <mergeCell ref="B30:D30"/>
    <mergeCell ref="A4:A8"/>
    <mergeCell ref="A9:A13"/>
    <mergeCell ref="A14:A18"/>
    <mergeCell ref="A19:A24"/>
    <mergeCell ref="A25:A29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52"/>
  <sheetViews>
    <sheetView topLeftCell="B1" zoomScale="110" zoomScaleNormal="110" workbookViewId="0">
      <selection activeCell="F13" sqref="F13"/>
    </sheetView>
  </sheetViews>
  <sheetFormatPr defaultColWidth="9.109375" defaultRowHeight="13.2" x14ac:dyDescent="0.25"/>
  <cols>
    <col min="1" max="1" width="16" customWidth="1"/>
    <col min="3" max="3" width="47.33203125" customWidth="1"/>
    <col min="4" max="4" width="15.88671875" customWidth="1"/>
    <col min="5" max="5" width="22.6640625" customWidth="1"/>
    <col min="6" max="6" width="82" customWidth="1"/>
  </cols>
  <sheetData>
    <row r="1" spans="1:6" x14ac:dyDescent="0.25">
      <c r="A1" s="317" t="s">
        <v>76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9" t="s">
        <v>52</v>
      </c>
      <c r="B3" s="10" t="s">
        <v>53</v>
      </c>
      <c r="C3" s="104" t="s">
        <v>54</v>
      </c>
      <c r="D3" s="11" t="s">
        <v>55</v>
      </c>
      <c r="E3" s="12" t="s">
        <v>56</v>
      </c>
      <c r="F3" s="12" t="s">
        <v>57</v>
      </c>
    </row>
    <row r="4" spans="1:6" ht="15" customHeight="1" thickBot="1" x14ac:dyDescent="0.3">
      <c r="A4" s="334" t="s">
        <v>58</v>
      </c>
      <c r="B4" s="13">
        <v>1</v>
      </c>
      <c r="C4" s="233" t="s">
        <v>94</v>
      </c>
      <c r="D4" s="14">
        <v>1</v>
      </c>
      <c r="E4" s="15">
        <v>1100000</v>
      </c>
      <c r="F4" s="233" t="s">
        <v>127</v>
      </c>
    </row>
    <row r="5" spans="1:6" ht="16.2" customHeight="1" x14ac:dyDescent="0.25">
      <c r="A5" s="320"/>
      <c r="B5" s="21">
        <v>1</v>
      </c>
      <c r="C5" s="234" t="s">
        <v>95</v>
      </c>
      <c r="D5" s="18">
        <v>1</v>
      </c>
      <c r="E5" s="19">
        <v>250629.2</v>
      </c>
      <c r="F5" s="238" t="s">
        <v>127</v>
      </c>
    </row>
    <row r="6" spans="1:6" ht="13.8" x14ac:dyDescent="0.25">
      <c r="A6" s="320"/>
      <c r="B6" s="21">
        <v>1</v>
      </c>
      <c r="C6" s="234" t="s">
        <v>96</v>
      </c>
      <c r="D6" s="18">
        <v>1</v>
      </c>
      <c r="E6" s="19">
        <v>1100000</v>
      </c>
      <c r="F6" s="241" t="s">
        <v>209</v>
      </c>
    </row>
    <row r="7" spans="1:6" x14ac:dyDescent="0.25">
      <c r="A7" s="320"/>
      <c r="B7" s="21">
        <v>1</v>
      </c>
      <c r="C7" s="234" t="s">
        <v>97</v>
      </c>
      <c r="D7" s="18">
        <v>1</v>
      </c>
      <c r="E7" s="19">
        <v>300000</v>
      </c>
      <c r="F7" s="241" t="s">
        <v>127</v>
      </c>
    </row>
    <row r="8" spans="1:6" x14ac:dyDescent="0.25">
      <c r="A8" s="320"/>
      <c r="B8" s="21">
        <v>1</v>
      </c>
      <c r="C8" s="241" t="s">
        <v>106</v>
      </c>
      <c r="D8" s="18">
        <v>1</v>
      </c>
      <c r="E8" s="19">
        <v>250000</v>
      </c>
      <c r="F8" s="241" t="s">
        <v>127</v>
      </c>
    </row>
    <row r="9" spans="1:6" x14ac:dyDescent="0.25">
      <c r="A9" s="320"/>
      <c r="B9" s="21"/>
      <c r="C9" s="17"/>
      <c r="D9" s="18"/>
      <c r="E9" s="19"/>
      <c r="F9" s="17"/>
    </row>
    <row r="10" spans="1:6" x14ac:dyDescent="0.25">
      <c r="A10" s="320"/>
      <c r="B10" s="21"/>
      <c r="C10" s="17"/>
      <c r="D10" s="20"/>
      <c r="E10" s="19"/>
      <c r="F10" s="16"/>
    </row>
    <row r="11" spans="1:6" ht="15.6" x14ac:dyDescent="0.25">
      <c r="A11" s="321"/>
      <c r="B11" s="22">
        <f>SUM(B4:B10)</f>
        <v>5</v>
      </c>
      <c r="C11" s="23" t="s">
        <v>27</v>
      </c>
      <c r="D11" s="24">
        <f>SUM(D4:D10)</f>
        <v>5</v>
      </c>
      <c r="E11" s="25">
        <f>SUM(E4:E10)</f>
        <v>3000629.2</v>
      </c>
      <c r="F11" s="26"/>
    </row>
    <row r="12" spans="1:6" x14ac:dyDescent="0.25">
      <c r="A12" s="322" t="s">
        <v>59</v>
      </c>
      <c r="B12" s="105">
        <v>1</v>
      </c>
      <c r="C12" s="247" t="s">
        <v>110</v>
      </c>
      <c r="D12" s="29">
        <v>1</v>
      </c>
      <c r="E12" s="94">
        <v>500000</v>
      </c>
      <c r="F12" s="247" t="s">
        <v>128</v>
      </c>
    </row>
    <row r="13" spans="1:6" x14ac:dyDescent="0.25">
      <c r="A13" s="323"/>
      <c r="B13" s="106">
        <v>1</v>
      </c>
      <c r="C13" s="248" t="s">
        <v>109</v>
      </c>
      <c r="D13" s="34">
        <v>1</v>
      </c>
      <c r="E13" s="35">
        <v>2000000</v>
      </c>
      <c r="F13" s="248" t="s">
        <v>129</v>
      </c>
    </row>
    <row r="14" spans="1:6" x14ac:dyDescent="0.25">
      <c r="A14" s="323"/>
      <c r="B14" s="106">
        <v>1</v>
      </c>
      <c r="C14" s="248" t="s">
        <v>108</v>
      </c>
      <c r="D14" s="37">
        <v>1</v>
      </c>
      <c r="E14" s="35">
        <v>1200000</v>
      </c>
      <c r="F14" s="248" t="s">
        <v>129</v>
      </c>
    </row>
    <row r="15" spans="1:6" x14ac:dyDescent="0.25">
      <c r="A15" s="323"/>
      <c r="B15" s="106">
        <v>1</v>
      </c>
      <c r="C15" s="248" t="s">
        <v>107</v>
      </c>
      <c r="D15" s="37">
        <v>1</v>
      </c>
      <c r="E15" s="35">
        <v>1500000</v>
      </c>
      <c r="F15" s="249" t="s">
        <v>130</v>
      </c>
    </row>
    <row r="16" spans="1:6" x14ac:dyDescent="0.25">
      <c r="A16" s="323"/>
      <c r="B16" s="255"/>
      <c r="C16" s="256"/>
      <c r="D16" s="257"/>
      <c r="E16" s="258"/>
      <c r="F16" s="259"/>
    </row>
    <row r="17" spans="1:6" ht="16.2" thickBot="1" x14ac:dyDescent="0.3">
      <c r="A17" s="324"/>
      <c r="B17" s="107">
        <f>SUM(B12:B15)</f>
        <v>4</v>
      </c>
      <c r="C17" s="39"/>
      <c r="D17" s="40">
        <f>SUM(D12:D15)</f>
        <v>4</v>
      </c>
      <c r="E17" s="41">
        <f>SUM(E12:E15)</f>
        <v>5200000</v>
      </c>
      <c r="F17" s="42"/>
    </row>
    <row r="18" spans="1:6" x14ac:dyDescent="0.25">
      <c r="A18" s="326" t="s">
        <v>60</v>
      </c>
      <c r="B18" s="108"/>
      <c r="C18" s="49"/>
      <c r="D18" s="50"/>
      <c r="E18" s="109"/>
      <c r="F18" s="110"/>
    </row>
    <row r="19" spans="1:6" x14ac:dyDescent="0.25">
      <c r="A19" s="326"/>
      <c r="B19" s="111"/>
      <c r="C19" s="49"/>
      <c r="D19" s="50"/>
      <c r="E19" s="51"/>
      <c r="F19" s="52"/>
    </row>
    <row r="20" spans="1:6" x14ac:dyDescent="0.25">
      <c r="A20" s="326"/>
      <c r="B20" s="111"/>
      <c r="C20" s="53"/>
      <c r="D20" s="54"/>
      <c r="E20" s="51"/>
      <c r="F20" s="52"/>
    </row>
    <row r="21" spans="1:6" x14ac:dyDescent="0.25">
      <c r="A21" s="326"/>
      <c r="B21" s="111"/>
      <c r="C21" s="53"/>
      <c r="D21" s="54"/>
      <c r="E21" s="51"/>
      <c r="F21" s="52"/>
    </row>
    <row r="22" spans="1:6" ht="16.2" thickBot="1" x14ac:dyDescent="0.3">
      <c r="A22" s="327"/>
      <c r="B22" s="112">
        <f>SUM(B18:B21)</f>
        <v>0</v>
      </c>
      <c r="C22" s="56" t="s">
        <v>27</v>
      </c>
      <c r="D22" s="95">
        <f>SUM(D18:D21)</f>
        <v>0</v>
      </c>
      <c r="E22" s="58">
        <f>SUM(E18:E21)</f>
        <v>0</v>
      </c>
      <c r="F22" s="59"/>
    </row>
    <row r="23" spans="1:6" ht="13.8" thickBot="1" x14ac:dyDescent="0.3">
      <c r="A23" s="329"/>
      <c r="B23" s="60">
        <v>1</v>
      </c>
      <c r="C23" s="237" t="s">
        <v>145</v>
      </c>
      <c r="D23" s="62">
        <v>250</v>
      </c>
      <c r="E23" s="63">
        <f>D23*300</f>
        <v>75000</v>
      </c>
      <c r="F23" s="260" t="s">
        <v>162</v>
      </c>
    </row>
    <row r="24" spans="1:6" x14ac:dyDescent="0.25">
      <c r="A24" s="329"/>
      <c r="B24" s="60">
        <v>1</v>
      </c>
      <c r="C24" s="237" t="s">
        <v>146</v>
      </c>
      <c r="D24" s="62">
        <v>250</v>
      </c>
      <c r="E24" s="63">
        <f t="shared" ref="E24:E41" si="0">D24*300</f>
        <v>75000</v>
      </c>
      <c r="F24" s="260" t="s">
        <v>162</v>
      </c>
    </row>
    <row r="25" spans="1:6" x14ac:dyDescent="0.25">
      <c r="A25" s="329"/>
      <c r="B25" s="60">
        <v>1</v>
      </c>
      <c r="C25" s="237" t="s">
        <v>97</v>
      </c>
      <c r="D25" s="62">
        <v>250</v>
      </c>
      <c r="E25" s="63">
        <f t="shared" si="0"/>
        <v>75000</v>
      </c>
      <c r="F25" s="260" t="s">
        <v>162</v>
      </c>
    </row>
    <row r="26" spans="1:6" x14ac:dyDescent="0.25">
      <c r="A26" s="329"/>
      <c r="B26" s="60">
        <v>1</v>
      </c>
      <c r="C26" s="237" t="s">
        <v>147</v>
      </c>
      <c r="D26" s="62">
        <v>250</v>
      </c>
      <c r="E26" s="63">
        <f t="shared" si="0"/>
        <v>75000</v>
      </c>
      <c r="F26" s="260" t="s">
        <v>162</v>
      </c>
    </row>
    <row r="27" spans="1:6" x14ac:dyDescent="0.25">
      <c r="A27" s="329"/>
      <c r="B27" s="60">
        <v>1</v>
      </c>
      <c r="C27" s="237" t="s">
        <v>148</v>
      </c>
      <c r="D27" s="62">
        <v>250</v>
      </c>
      <c r="E27" s="63">
        <f t="shared" si="0"/>
        <v>75000</v>
      </c>
      <c r="F27" s="260" t="s">
        <v>162</v>
      </c>
    </row>
    <row r="28" spans="1:6" x14ac:dyDescent="0.25">
      <c r="A28" s="329"/>
      <c r="B28" s="60">
        <v>1</v>
      </c>
      <c r="C28" s="237" t="s">
        <v>149</v>
      </c>
      <c r="D28" s="62">
        <v>250</v>
      </c>
      <c r="E28" s="63">
        <f t="shared" si="0"/>
        <v>75000</v>
      </c>
      <c r="F28" s="260" t="s">
        <v>162</v>
      </c>
    </row>
    <row r="29" spans="1:6" x14ac:dyDescent="0.25">
      <c r="A29" s="329"/>
      <c r="B29" s="60">
        <v>1</v>
      </c>
      <c r="C29" s="237" t="s">
        <v>150</v>
      </c>
      <c r="D29" s="62">
        <v>250</v>
      </c>
      <c r="E29" s="63">
        <f t="shared" si="0"/>
        <v>75000</v>
      </c>
      <c r="F29" s="260" t="s">
        <v>162</v>
      </c>
    </row>
    <row r="30" spans="1:6" x14ac:dyDescent="0.25">
      <c r="A30" s="329"/>
      <c r="B30" s="60">
        <v>1</v>
      </c>
      <c r="C30" s="237" t="s">
        <v>151</v>
      </c>
      <c r="D30" s="62">
        <v>250</v>
      </c>
      <c r="E30" s="63">
        <f t="shared" si="0"/>
        <v>75000</v>
      </c>
      <c r="F30" s="260" t="s">
        <v>162</v>
      </c>
    </row>
    <row r="31" spans="1:6" x14ac:dyDescent="0.25">
      <c r="A31" s="329"/>
      <c r="B31" s="60">
        <v>1</v>
      </c>
      <c r="C31" s="237" t="s">
        <v>152</v>
      </c>
      <c r="D31" s="62">
        <v>250</v>
      </c>
      <c r="E31" s="63">
        <f t="shared" si="0"/>
        <v>75000</v>
      </c>
      <c r="F31" s="260" t="s">
        <v>162</v>
      </c>
    </row>
    <row r="32" spans="1:6" x14ac:dyDescent="0.25">
      <c r="A32" s="329"/>
      <c r="B32" s="60">
        <v>1</v>
      </c>
      <c r="C32" s="237" t="s">
        <v>153</v>
      </c>
      <c r="D32" s="62">
        <v>250</v>
      </c>
      <c r="E32" s="63">
        <f t="shared" si="0"/>
        <v>75000</v>
      </c>
      <c r="F32" s="260" t="s">
        <v>162</v>
      </c>
    </row>
    <row r="33" spans="1:6" ht="13.8" thickBot="1" x14ac:dyDescent="0.3">
      <c r="A33" s="329"/>
      <c r="B33" s="60">
        <v>1</v>
      </c>
      <c r="C33" s="237" t="s">
        <v>154</v>
      </c>
      <c r="D33" s="62">
        <v>250</v>
      </c>
      <c r="E33" s="63">
        <f t="shared" si="0"/>
        <v>75000</v>
      </c>
      <c r="F33" s="260" t="s">
        <v>162</v>
      </c>
    </row>
    <row r="34" spans="1:6" ht="13.8" thickBot="1" x14ac:dyDescent="0.3">
      <c r="A34" s="329"/>
      <c r="B34" s="60">
        <v>1</v>
      </c>
      <c r="C34" s="237" t="s">
        <v>155</v>
      </c>
      <c r="D34" s="62">
        <v>250</v>
      </c>
      <c r="E34" s="63">
        <f t="shared" si="0"/>
        <v>75000</v>
      </c>
      <c r="F34" s="260" t="s">
        <v>162</v>
      </c>
    </row>
    <row r="35" spans="1:6" ht="13.8" thickBot="1" x14ac:dyDescent="0.3">
      <c r="A35" s="329"/>
      <c r="B35" s="60">
        <v>1</v>
      </c>
      <c r="C35" s="237" t="s">
        <v>156</v>
      </c>
      <c r="D35" s="62">
        <v>250</v>
      </c>
      <c r="E35" s="63">
        <f t="shared" si="0"/>
        <v>75000</v>
      </c>
      <c r="F35" s="260" t="s">
        <v>162</v>
      </c>
    </row>
    <row r="36" spans="1:6" ht="13.8" thickBot="1" x14ac:dyDescent="0.3">
      <c r="A36" s="329"/>
      <c r="B36" s="60">
        <v>1</v>
      </c>
      <c r="C36" s="237" t="s">
        <v>157</v>
      </c>
      <c r="D36" s="62">
        <v>500</v>
      </c>
      <c r="E36" s="63">
        <f t="shared" si="0"/>
        <v>150000</v>
      </c>
      <c r="F36" s="260" t="s">
        <v>162</v>
      </c>
    </row>
    <row r="37" spans="1:6" ht="13.8" thickBot="1" x14ac:dyDescent="0.3">
      <c r="A37" s="329"/>
      <c r="B37" s="60">
        <v>1</v>
      </c>
      <c r="C37" s="237" t="s">
        <v>158</v>
      </c>
      <c r="D37" s="62">
        <v>250</v>
      </c>
      <c r="E37" s="63">
        <f t="shared" si="0"/>
        <v>75000</v>
      </c>
      <c r="F37" s="260" t="s">
        <v>162</v>
      </c>
    </row>
    <row r="38" spans="1:6" ht="13.8" thickBot="1" x14ac:dyDescent="0.3">
      <c r="A38" s="329"/>
      <c r="B38" s="60">
        <v>1</v>
      </c>
      <c r="C38" s="237" t="s">
        <v>159</v>
      </c>
      <c r="D38" s="62">
        <v>250</v>
      </c>
      <c r="E38" s="63">
        <f t="shared" si="0"/>
        <v>75000</v>
      </c>
      <c r="F38" s="260" t="s">
        <v>162</v>
      </c>
    </row>
    <row r="39" spans="1:6" ht="13.8" thickBot="1" x14ac:dyDescent="0.3">
      <c r="A39" s="329"/>
      <c r="B39" s="60">
        <v>1</v>
      </c>
      <c r="C39" s="237" t="s">
        <v>160</v>
      </c>
      <c r="D39" s="62">
        <v>250</v>
      </c>
      <c r="E39" s="63">
        <f t="shared" si="0"/>
        <v>75000</v>
      </c>
      <c r="F39" s="260" t="s">
        <v>162</v>
      </c>
    </row>
    <row r="40" spans="1:6" ht="13.8" thickBot="1" x14ac:dyDescent="0.3">
      <c r="A40" s="329"/>
      <c r="B40" s="60">
        <v>1</v>
      </c>
      <c r="C40" s="237" t="s">
        <v>161</v>
      </c>
      <c r="D40" s="62">
        <v>250</v>
      </c>
      <c r="E40" s="63">
        <f t="shared" si="0"/>
        <v>75000</v>
      </c>
      <c r="F40" s="260" t="s">
        <v>162</v>
      </c>
    </row>
    <row r="41" spans="1:6" x14ac:dyDescent="0.25">
      <c r="A41" s="329"/>
      <c r="B41" s="60">
        <v>1</v>
      </c>
      <c r="C41" s="237" t="s">
        <v>202</v>
      </c>
      <c r="D41" s="62">
        <v>250</v>
      </c>
      <c r="E41" s="63">
        <f t="shared" si="0"/>
        <v>75000</v>
      </c>
      <c r="F41" s="260" t="s">
        <v>162</v>
      </c>
    </row>
    <row r="42" spans="1:6" x14ac:dyDescent="0.25">
      <c r="A42" s="329"/>
      <c r="B42" s="60"/>
      <c r="C42" s="65"/>
      <c r="D42" s="62"/>
      <c r="E42" s="63"/>
      <c r="F42" s="64"/>
    </row>
    <row r="43" spans="1:6" x14ac:dyDescent="0.25">
      <c r="A43" s="329"/>
      <c r="B43" s="69"/>
      <c r="C43" s="68"/>
      <c r="D43" s="67"/>
      <c r="E43" s="70"/>
      <c r="F43" s="64"/>
    </row>
    <row r="44" spans="1:6" ht="15.6" x14ac:dyDescent="0.25">
      <c r="A44" s="330"/>
      <c r="B44" s="72">
        <f>SUM(B23:B43)</f>
        <v>19</v>
      </c>
      <c r="C44" s="73" t="s">
        <v>27</v>
      </c>
      <c r="D44" s="74">
        <f>SUM(D23:D43)</f>
        <v>5000</v>
      </c>
      <c r="E44" s="75">
        <f>SUM(E23:E43)</f>
        <v>1500000</v>
      </c>
      <c r="F44" s="76"/>
    </row>
    <row r="45" spans="1:6" ht="13.95" customHeight="1" x14ac:dyDescent="0.25">
      <c r="A45" s="337" t="s">
        <v>62</v>
      </c>
      <c r="B45" s="113"/>
      <c r="C45" s="100"/>
      <c r="D45" s="101"/>
      <c r="E45" s="102"/>
      <c r="F45" s="100"/>
    </row>
    <row r="46" spans="1:6" x14ac:dyDescent="0.25">
      <c r="A46" s="335"/>
      <c r="B46" s="114"/>
      <c r="C46" s="100"/>
      <c r="D46" s="79"/>
      <c r="E46" s="83"/>
      <c r="F46" s="100"/>
    </row>
    <row r="47" spans="1:6" x14ac:dyDescent="0.25">
      <c r="A47" s="335"/>
      <c r="B47" s="114"/>
      <c r="C47" s="85"/>
      <c r="D47" s="86"/>
      <c r="E47" s="83"/>
      <c r="F47" s="84"/>
    </row>
    <row r="48" spans="1:6" x14ac:dyDescent="0.25">
      <c r="A48" s="335"/>
      <c r="B48" s="114"/>
      <c r="C48" s="85"/>
      <c r="D48" s="86"/>
      <c r="E48" s="83"/>
      <c r="F48" s="84"/>
    </row>
    <row r="49" spans="1:6" ht="15.6" x14ac:dyDescent="0.25">
      <c r="A49" s="336"/>
      <c r="B49" s="115">
        <f>SUM(B45:B48)</f>
        <v>0</v>
      </c>
      <c r="C49" s="88" t="s">
        <v>27</v>
      </c>
      <c r="D49" s="89">
        <f>SUM(D45:D48)</f>
        <v>0</v>
      </c>
      <c r="E49" s="90">
        <f>SUM(E45:E48)</f>
        <v>0</v>
      </c>
      <c r="F49" s="91"/>
    </row>
    <row r="50" spans="1:6" ht="36.75" customHeight="1" x14ac:dyDescent="0.25">
      <c r="B50" s="319" t="s">
        <v>67</v>
      </c>
      <c r="C50" s="319"/>
      <c r="D50" s="319"/>
      <c r="E50" s="6">
        <f>E49+E44+E22+E17+E11</f>
        <v>9700629.1999999993</v>
      </c>
    </row>
    <row r="51" spans="1:6" x14ac:dyDescent="0.25">
      <c r="E51" s="2">
        <f>('SEKTÖRLERE GÖRE 2024'!B8*0.7)-'SEKTÖRLERE GÖRE 2024'!L8</f>
        <v>9700629.1999999993</v>
      </c>
    </row>
    <row r="52" spans="1:6" x14ac:dyDescent="0.25">
      <c r="E52" s="2">
        <f>E51-E50</f>
        <v>0</v>
      </c>
    </row>
  </sheetData>
  <mergeCells count="7">
    <mergeCell ref="A1:F2"/>
    <mergeCell ref="B50:D50"/>
    <mergeCell ref="A4:A11"/>
    <mergeCell ref="A12:A17"/>
    <mergeCell ref="A18:A22"/>
    <mergeCell ref="A23:A44"/>
    <mergeCell ref="A45:A49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opLeftCell="A21" zoomScale="110" zoomScaleNormal="110" workbookViewId="0">
      <selection activeCell="E25" sqref="E25"/>
    </sheetView>
  </sheetViews>
  <sheetFormatPr defaultColWidth="9.109375" defaultRowHeight="13.2" x14ac:dyDescent="0.25"/>
  <cols>
    <col min="1" max="1" width="16" customWidth="1"/>
    <col min="3" max="3" width="50.33203125" customWidth="1"/>
    <col min="4" max="4" width="15.88671875" customWidth="1"/>
    <col min="5" max="5" width="22.6640625" customWidth="1"/>
    <col min="6" max="6" width="70.5546875" customWidth="1"/>
  </cols>
  <sheetData>
    <row r="1" spans="1:6" x14ac:dyDescent="0.25">
      <c r="A1" s="317" t="s">
        <v>77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9" t="s">
        <v>52</v>
      </c>
      <c r="B3" s="10" t="s">
        <v>53</v>
      </c>
      <c r="C3" s="11" t="s">
        <v>54</v>
      </c>
      <c r="D3" s="11" t="s">
        <v>55</v>
      </c>
      <c r="E3" s="12" t="s">
        <v>56</v>
      </c>
      <c r="F3" s="12" t="s">
        <v>57</v>
      </c>
    </row>
    <row r="4" spans="1:6" ht="15" customHeight="1" thickBot="1" x14ac:dyDescent="0.3">
      <c r="A4" s="334" t="s">
        <v>58</v>
      </c>
      <c r="B4" s="13">
        <v>1</v>
      </c>
      <c r="C4" s="238" t="s">
        <v>111</v>
      </c>
      <c r="D4" s="14">
        <v>1</v>
      </c>
      <c r="E4" s="15">
        <v>675000</v>
      </c>
      <c r="F4" s="233" t="s">
        <v>113</v>
      </c>
    </row>
    <row r="5" spans="1:6" x14ac:dyDescent="0.25">
      <c r="A5" s="320"/>
      <c r="B5" s="21">
        <v>1</v>
      </c>
      <c r="C5" s="241" t="s">
        <v>112</v>
      </c>
      <c r="D5" s="18">
        <v>1</v>
      </c>
      <c r="E5" s="19">
        <v>500000</v>
      </c>
      <c r="F5" s="233" t="s">
        <v>113</v>
      </c>
    </row>
    <row r="6" spans="1:6" x14ac:dyDescent="0.25">
      <c r="A6" s="320"/>
      <c r="B6" s="21">
        <v>1</v>
      </c>
      <c r="C6" s="241" t="s">
        <v>205</v>
      </c>
      <c r="D6" s="20">
        <v>1</v>
      </c>
      <c r="E6" s="19">
        <v>500000</v>
      </c>
      <c r="F6" s="241" t="s">
        <v>114</v>
      </c>
    </row>
    <row r="7" spans="1:6" ht="15" x14ac:dyDescent="0.25">
      <c r="A7" s="320"/>
      <c r="B7" s="92"/>
      <c r="C7" s="93"/>
      <c r="D7" s="20"/>
      <c r="E7" s="19"/>
      <c r="F7" s="16"/>
    </row>
    <row r="8" spans="1:6" ht="15.6" x14ac:dyDescent="0.25">
      <c r="A8" s="321"/>
      <c r="B8" s="22">
        <f>SUM(B4:B6)</f>
        <v>3</v>
      </c>
      <c r="C8" s="23" t="s">
        <v>27</v>
      </c>
      <c r="D8" s="24">
        <f>SUM(D4:D6)</f>
        <v>3</v>
      </c>
      <c r="E8" s="25">
        <f>SUM(E4:E7)</f>
        <v>1675000</v>
      </c>
      <c r="F8" s="26"/>
    </row>
    <row r="9" spans="1:6" x14ac:dyDescent="0.25">
      <c r="A9" s="322" t="s">
        <v>59</v>
      </c>
      <c r="B9" s="265">
        <v>1</v>
      </c>
      <c r="C9" s="269" t="s">
        <v>111</v>
      </c>
      <c r="D9" s="267">
        <v>1</v>
      </c>
      <c r="E9" s="268">
        <v>1000000</v>
      </c>
      <c r="F9" s="252" t="s">
        <v>139</v>
      </c>
    </row>
    <row r="10" spans="1:6" ht="15" x14ac:dyDescent="0.25">
      <c r="A10" s="323"/>
      <c r="B10" s="32"/>
      <c r="C10" s="33"/>
      <c r="D10" s="34"/>
      <c r="E10" s="35"/>
      <c r="F10" s="36"/>
    </row>
    <row r="11" spans="1:6" ht="15" x14ac:dyDescent="0.25">
      <c r="A11" s="323"/>
      <c r="B11" s="32"/>
      <c r="C11" s="33"/>
      <c r="D11" s="37"/>
      <c r="E11" s="35"/>
      <c r="F11" s="36"/>
    </row>
    <row r="12" spans="1:6" ht="15" x14ac:dyDescent="0.25">
      <c r="A12" s="323"/>
      <c r="B12" s="32"/>
      <c r="C12" s="33"/>
      <c r="D12" s="37"/>
      <c r="E12" s="35"/>
      <c r="F12" s="36"/>
    </row>
    <row r="13" spans="1:6" ht="15.6" x14ac:dyDescent="0.25">
      <c r="A13" s="324"/>
      <c r="B13" s="266">
        <f>SUM(B9:B12)</f>
        <v>1</v>
      </c>
      <c r="C13" s="39" t="s">
        <v>27</v>
      </c>
      <c r="D13" s="40">
        <f>SUM(D9:D12)</f>
        <v>1</v>
      </c>
      <c r="E13" s="41">
        <f>SUM(E9:E12)</f>
        <v>1000000</v>
      </c>
      <c r="F13" s="42"/>
    </row>
    <row r="14" spans="1:6" ht="15" x14ac:dyDescent="0.25">
      <c r="A14" s="325" t="s">
        <v>60</v>
      </c>
      <c r="B14" s="43"/>
      <c r="C14" s="44"/>
      <c r="D14" s="45"/>
      <c r="E14" s="46"/>
      <c r="F14" s="47"/>
    </row>
    <row r="15" spans="1:6" ht="15" x14ac:dyDescent="0.25">
      <c r="A15" s="326"/>
      <c r="B15" s="48"/>
      <c r="C15" s="49"/>
      <c r="D15" s="50"/>
      <c r="E15" s="51"/>
      <c r="F15" s="52"/>
    </row>
    <row r="16" spans="1:6" ht="15" x14ac:dyDescent="0.25">
      <c r="A16" s="326"/>
      <c r="B16" s="48"/>
      <c r="C16" s="53"/>
      <c r="D16" s="54"/>
      <c r="E16" s="51"/>
      <c r="F16" s="52"/>
    </row>
    <row r="17" spans="1:6" ht="15" x14ac:dyDescent="0.25">
      <c r="A17" s="326"/>
      <c r="B17" s="48"/>
      <c r="C17" s="53"/>
      <c r="D17" s="54"/>
      <c r="E17" s="51"/>
      <c r="F17" s="52"/>
    </row>
    <row r="18" spans="1:6" ht="15.6" x14ac:dyDescent="0.25">
      <c r="A18" s="327"/>
      <c r="B18" s="55">
        <f>SUM(B14:B17)</f>
        <v>0</v>
      </c>
      <c r="C18" s="56" t="s">
        <v>27</v>
      </c>
      <c r="D18" s="95">
        <f>SUM(D14:D17)</f>
        <v>0</v>
      </c>
      <c r="E18" s="58">
        <f>SUM(E14:E17)</f>
        <v>0</v>
      </c>
      <c r="F18" s="59"/>
    </row>
    <row r="19" spans="1:6" x14ac:dyDescent="0.25">
      <c r="A19" s="328" t="s">
        <v>61</v>
      </c>
      <c r="B19" s="60">
        <v>1</v>
      </c>
      <c r="C19" s="239" t="s">
        <v>88</v>
      </c>
      <c r="D19" s="62">
        <v>500</v>
      </c>
      <c r="E19" s="63">
        <f>D19*421.20075</f>
        <v>210600.375</v>
      </c>
      <c r="F19" s="64" t="s">
        <v>87</v>
      </c>
    </row>
    <row r="20" spans="1:6" x14ac:dyDescent="0.25">
      <c r="A20" s="329"/>
      <c r="B20" s="60">
        <v>1</v>
      </c>
      <c r="C20" s="237" t="s">
        <v>89</v>
      </c>
      <c r="D20" s="66">
        <v>1000</v>
      </c>
      <c r="E20" s="63">
        <f t="shared" ref="E20:E23" si="0">D20*421.20075</f>
        <v>421200.75</v>
      </c>
      <c r="F20" s="64" t="s">
        <v>87</v>
      </c>
    </row>
    <row r="21" spans="1:6" x14ac:dyDescent="0.25">
      <c r="A21" s="329"/>
      <c r="B21" s="60">
        <v>1</v>
      </c>
      <c r="C21" s="237" t="s">
        <v>90</v>
      </c>
      <c r="D21" s="66">
        <v>750</v>
      </c>
      <c r="E21" s="63">
        <f t="shared" si="0"/>
        <v>315900.5625</v>
      </c>
      <c r="F21" s="64" t="s">
        <v>87</v>
      </c>
    </row>
    <row r="22" spans="1:6" x14ac:dyDescent="0.25">
      <c r="A22" s="329"/>
      <c r="B22" s="60">
        <v>1</v>
      </c>
      <c r="C22" s="237" t="s">
        <v>91</v>
      </c>
      <c r="D22" s="66">
        <v>500</v>
      </c>
      <c r="E22" s="63">
        <f t="shared" si="0"/>
        <v>210600.375</v>
      </c>
      <c r="F22" s="64" t="s">
        <v>87</v>
      </c>
    </row>
    <row r="23" spans="1:6" x14ac:dyDescent="0.25">
      <c r="A23" s="329"/>
      <c r="B23" s="60">
        <v>1</v>
      </c>
      <c r="C23" s="237" t="s">
        <v>92</v>
      </c>
      <c r="D23" s="66">
        <v>750</v>
      </c>
      <c r="E23" s="63">
        <f t="shared" si="0"/>
        <v>315900.5625</v>
      </c>
      <c r="F23" s="64" t="s">
        <v>87</v>
      </c>
    </row>
    <row r="24" spans="1:6" x14ac:dyDescent="0.25">
      <c r="A24" s="329"/>
      <c r="B24" s="60">
        <v>1</v>
      </c>
      <c r="C24" s="237" t="s">
        <v>93</v>
      </c>
      <c r="D24" s="66">
        <v>500</v>
      </c>
      <c r="E24" s="63">
        <v>210598.47</v>
      </c>
      <c r="F24" s="64" t="s">
        <v>87</v>
      </c>
    </row>
    <row r="25" spans="1:6" ht="15" x14ac:dyDescent="0.25">
      <c r="A25" s="329"/>
      <c r="B25" s="96"/>
      <c r="C25" s="271"/>
      <c r="D25" s="67"/>
      <c r="E25" s="70"/>
      <c r="F25" s="71"/>
    </row>
    <row r="26" spans="1:6" ht="15.6" x14ac:dyDescent="0.25">
      <c r="A26" s="330"/>
      <c r="B26" s="97">
        <f>SUM(B19:B25)</f>
        <v>6</v>
      </c>
      <c r="C26" s="73" t="s">
        <v>27</v>
      </c>
      <c r="D26" s="98">
        <f>SUM(D19:D25)</f>
        <v>4000</v>
      </c>
      <c r="E26" s="75">
        <f>SUM(E19:E25)</f>
        <v>1684801.095</v>
      </c>
      <c r="F26" s="76"/>
    </row>
    <row r="27" spans="1:6" ht="15" x14ac:dyDescent="0.25">
      <c r="A27" s="337" t="s">
        <v>62</v>
      </c>
      <c r="B27" s="99">
        <v>1</v>
      </c>
      <c r="C27" s="240" t="s">
        <v>210</v>
      </c>
      <c r="D27" s="101">
        <v>1</v>
      </c>
      <c r="E27" s="102">
        <v>500000</v>
      </c>
      <c r="F27" s="250" t="s">
        <v>115</v>
      </c>
    </row>
    <row r="28" spans="1:6" ht="15" x14ac:dyDescent="0.25">
      <c r="A28" s="335"/>
      <c r="B28" s="82"/>
      <c r="C28" s="78"/>
      <c r="D28" s="79"/>
      <c r="E28" s="83"/>
      <c r="F28" s="84"/>
    </row>
    <row r="29" spans="1:6" ht="15" x14ac:dyDescent="0.25">
      <c r="A29" s="335"/>
      <c r="B29" s="82"/>
      <c r="C29" s="85"/>
      <c r="D29" s="86"/>
      <c r="E29" s="83"/>
      <c r="F29" s="84"/>
    </row>
    <row r="30" spans="1:6" ht="15" x14ac:dyDescent="0.25">
      <c r="A30" s="335"/>
      <c r="B30" s="82"/>
      <c r="C30" s="85"/>
      <c r="D30" s="86"/>
      <c r="E30" s="83"/>
      <c r="F30" s="84"/>
    </row>
    <row r="31" spans="1:6" ht="15.6" x14ac:dyDescent="0.25">
      <c r="A31" s="336"/>
      <c r="B31" s="87">
        <f>SUM(B27:B30)</f>
        <v>1</v>
      </c>
      <c r="C31" s="88" t="s">
        <v>27</v>
      </c>
      <c r="D31" s="89">
        <f>SUM(D27:D30)</f>
        <v>1</v>
      </c>
      <c r="E31" s="90">
        <f>SUM(E27:E30)</f>
        <v>500000</v>
      </c>
      <c r="F31" s="91"/>
    </row>
    <row r="32" spans="1:6" ht="36.75" customHeight="1" x14ac:dyDescent="0.25">
      <c r="B32" s="319" t="s">
        <v>68</v>
      </c>
      <c r="C32" s="319"/>
      <c r="D32" s="319"/>
      <c r="E32" s="6">
        <f>E31+E26+E18+E13+E8</f>
        <v>4859801.0949999997</v>
      </c>
    </row>
    <row r="33" spans="5:5" x14ac:dyDescent="0.25">
      <c r="E33" s="2">
        <f>('SEKTÖRLERE GÖRE 2024'!B9*0.7)-'SEKTÖRLERE GÖRE 2024'!L9</f>
        <v>4859801.0999999996</v>
      </c>
    </row>
  </sheetData>
  <mergeCells count="7">
    <mergeCell ref="A1:F2"/>
    <mergeCell ref="B32:D32"/>
    <mergeCell ref="A4:A8"/>
    <mergeCell ref="A9:A13"/>
    <mergeCell ref="A14:A18"/>
    <mergeCell ref="A19:A26"/>
    <mergeCell ref="A27:A31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3"/>
  <sheetViews>
    <sheetView zoomScale="110" zoomScaleNormal="110" workbookViewId="0">
      <selection activeCell="F6" sqref="F6"/>
    </sheetView>
  </sheetViews>
  <sheetFormatPr defaultColWidth="9.109375" defaultRowHeight="13.2" x14ac:dyDescent="0.25"/>
  <cols>
    <col min="1" max="1" width="16" customWidth="1"/>
    <col min="3" max="3" width="50.33203125" customWidth="1"/>
    <col min="4" max="4" width="15.88671875" customWidth="1"/>
    <col min="5" max="5" width="22.6640625" customWidth="1"/>
    <col min="6" max="6" width="70.5546875" customWidth="1"/>
  </cols>
  <sheetData>
    <row r="1" spans="1:6" x14ac:dyDescent="0.25">
      <c r="A1" s="317" t="s">
        <v>79</v>
      </c>
      <c r="B1" s="317"/>
      <c r="C1" s="317"/>
      <c r="D1" s="317"/>
      <c r="E1" s="317"/>
      <c r="F1" s="317"/>
    </row>
    <row r="2" spans="1:6" x14ac:dyDescent="0.25">
      <c r="A2" s="318"/>
      <c r="B2" s="318"/>
      <c r="C2" s="318"/>
      <c r="D2" s="318"/>
      <c r="E2" s="318"/>
      <c r="F2" s="318"/>
    </row>
    <row r="3" spans="1:6" ht="37.5" customHeight="1" x14ac:dyDescent="0.25">
      <c r="A3" s="9" t="s">
        <v>52</v>
      </c>
      <c r="B3" s="10" t="s">
        <v>53</v>
      </c>
      <c r="C3" s="11" t="s">
        <v>54</v>
      </c>
      <c r="D3" s="11" t="s">
        <v>55</v>
      </c>
      <c r="E3" s="12" t="s">
        <v>56</v>
      </c>
      <c r="F3" s="12" t="s">
        <v>57</v>
      </c>
    </row>
    <row r="4" spans="1:6" ht="28.8" customHeight="1" x14ac:dyDescent="0.25">
      <c r="A4" s="334" t="s">
        <v>58</v>
      </c>
      <c r="B4" s="13">
        <v>1</v>
      </c>
      <c r="C4" s="233" t="s">
        <v>116</v>
      </c>
      <c r="D4" s="14">
        <v>1</v>
      </c>
      <c r="E4" s="15">
        <v>3500000</v>
      </c>
      <c r="F4" s="242" t="s">
        <v>117</v>
      </c>
    </row>
    <row r="5" spans="1:6" ht="19.2" customHeight="1" x14ac:dyDescent="0.25">
      <c r="A5" s="320"/>
      <c r="B5" s="13">
        <v>1</v>
      </c>
      <c r="C5" s="234" t="s">
        <v>118</v>
      </c>
      <c r="D5" s="18">
        <v>1</v>
      </c>
      <c r="E5" s="19">
        <v>1527935.59</v>
      </c>
      <c r="F5" s="242" t="s">
        <v>163</v>
      </c>
    </row>
    <row r="6" spans="1:6" ht="24.6" customHeight="1" x14ac:dyDescent="0.25">
      <c r="A6" s="320"/>
      <c r="B6" s="13">
        <v>1</v>
      </c>
      <c r="C6" s="234" t="s">
        <v>119</v>
      </c>
      <c r="D6" s="20">
        <v>1</v>
      </c>
      <c r="E6" s="19">
        <v>2500000</v>
      </c>
      <c r="F6" s="246" t="s">
        <v>123</v>
      </c>
    </row>
    <row r="7" spans="1:6" ht="24.6" customHeight="1" x14ac:dyDescent="0.25">
      <c r="A7" s="320"/>
      <c r="B7" s="13">
        <v>1</v>
      </c>
      <c r="C7" s="234" t="s">
        <v>120</v>
      </c>
      <c r="D7" s="20">
        <v>1</v>
      </c>
      <c r="E7" s="19">
        <v>2500000</v>
      </c>
      <c r="F7" s="246" t="s">
        <v>124</v>
      </c>
    </row>
    <row r="8" spans="1:6" ht="20.399999999999999" customHeight="1" x14ac:dyDescent="0.25">
      <c r="A8" s="320"/>
      <c r="B8" s="13">
        <v>1</v>
      </c>
      <c r="C8" s="234" t="s">
        <v>121</v>
      </c>
      <c r="D8" s="20">
        <v>1</v>
      </c>
      <c r="E8" s="19">
        <v>1800000</v>
      </c>
      <c r="F8" s="246" t="s">
        <v>125</v>
      </c>
    </row>
    <row r="9" spans="1:6" ht="26.4" x14ac:dyDescent="0.25">
      <c r="A9" s="320"/>
      <c r="B9" s="21">
        <v>1</v>
      </c>
      <c r="C9" s="234" t="s">
        <v>122</v>
      </c>
      <c r="D9" s="20">
        <v>1</v>
      </c>
      <c r="E9" s="19">
        <v>450000</v>
      </c>
      <c r="F9" s="246" t="s">
        <v>126</v>
      </c>
    </row>
    <row r="10" spans="1:6" x14ac:dyDescent="0.25">
      <c r="A10" s="320"/>
      <c r="B10" s="136"/>
      <c r="C10" s="236"/>
      <c r="D10" s="123"/>
      <c r="E10" s="124"/>
      <c r="F10" s="244"/>
    </row>
    <row r="11" spans="1:6" ht="16.2" thickBot="1" x14ac:dyDescent="0.3">
      <c r="A11" s="321"/>
      <c r="B11" s="22">
        <f>SUM(B4:B9)</f>
        <v>6</v>
      </c>
      <c r="C11" s="23" t="s">
        <v>27</v>
      </c>
      <c r="D11" s="24">
        <f>SUM(D4:D9)</f>
        <v>6</v>
      </c>
      <c r="E11" s="25">
        <f>SUM(E4:E9)</f>
        <v>12277935.59</v>
      </c>
      <c r="F11" s="26"/>
    </row>
    <row r="12" spans="1:6" ht="15" x14ac:dyDescent="0.25">
      <c r="A12" s="322" t="s">
        <v>59</v>
      </c>
      <c r="B12" s="27"/>
      <c r="C12" s="28"/>
      <c r="D12" s="29"/>
      <c r="E12" s="30"/>
      <c r="F12" s="31"/>
    </row>
    <row r="13" spans="1:6" ht="15" x14ac:dyDescent="0.25">
      <c r="A13" s="323"/>
      <c r="B13" s="32"/>
      <c r="C13" s="33"/>
      <c r="D13" s="34"/>
      <c r="E13" s="35"/>
      <c r="F13" s="36"/>
    </row>
    <row r="14" spans="1:6" ht="15" x14ac:dyDescent="0.25">
      <c r="A14" s="323"/>
      <c r="B14" s="32"/>
      <c r="C14" s="33"/>
      <c r="D14" s="37"/>
      <c r="E14" s="35"/>
      <c r="F14" s="36"/>
    </row>
    <row r="15" spans="1:6" ht="15" x14ac:dyDescent="0.25">
      <c r="A15" s="323"/>
      <c r="B15" s="32"/>
      <c r="C15" s="33"/>
      <c r="D15" s="37"/>
      <c r="E15" s="35"/>
      <c r="F15" s="36"/>
    </row>
    <row r="16" spans="1:6" ht="15.6" x14ac:dyDescent="0.25">
      <c r="A16" s="324"/>
      <c r="B16" s="38">
        <f>SUM(B12:B15)</f>
        <v>0</v>
      </c>
      <c r="C16" s="39" t="s">
        <v>27</v>
      </c>
      <c r="D16" s="40">
        <f>SUM(D12:D15)</f>
        <v>0</v>
      </c>
      <c r="E16" s="41">
        <f>SUM(E12:E15)</f>
        <v>0</v>
      </c>
      <c r="F16" s="42"/>
    </row>
    <row r="17" spans="1:6" ht="15" x14ac:dyDescent="0.25">
      <c r="A17" s="325" t="s">
        <v>60</v>
      </c>
      <c r="B17" s="43"/>
      <c r="C17" s="44"/>
      <c r="D17" s="45"/>
      <c r="E17" s="46"/>
      <c r="F17" s="47"/>
    </row>
    <row r="18" spans="1:6" ht="15" x14ac:dyDescent="0.25">
      <c r="A18" s="326"/>
      <c r="B18" s="48"/>
      <c r="C18" s="49"/>
      <c r="D18" s="50"/>
      <c r="E18" s="51"/>
      <c r="F18" s="52"/>
    </row>
    <row r="19" spans="1:6" ht="15" x14ac:dyDescent="0.25">
      <c r="A19" s="326"/>
      <c r="B19" s="48"/>
      <c r="C19" s="53"/>
      <c r="D19" s="54"/>
      <c r="E19" s="51"/>
      <c r="F19" s="52"/>
    </row>
    <row r="20" spans="1:6" ht="15" x14ac:dyDescent="0.25">
      <c r="A20" s="326"/>
      <c r="B20" s="48"/>
      <c r="C20" s="53"/>
      <c r="D20" s="54"/>
      <c r="E20" s="51"/>
      <c r="F20" s="52"/>
    </row>
    <row r="21" spans="1:6" ht="15.6" x14ac:dyDescent="0.25">
      <c r="A21" s="327"/>
      <c r="B21" s="55">
        <f>SUM(B17:B20)</f>
        <v>0</v>
      </c>
      <c r="C21" s="56" t="s">
        <v>27</v>
      </c>
      <c r="D21" s="57">
        <f>SUM(D17:D20)</f>
        <v>0</v>
      </c>
      <c r="E21" s="58">
        <f>SUM(E17:E20)</f>
        <v>0</v>
      </c>
      <c r="F21" s="59"/>
    </row>
    <row r="22" spans="1:6" x14ac:dyDescent="0.25">
      <c r="A22" s="328" t="s">
        <v>61</v>
      </c>
      <c r="B22" s="60"/>
      <c r="C22" s="61"/>
      <c r="D22" s="62"/>
      <c r="E22" s="63">
        <f>D22*300</f>
        <v>0</v>
      </c>
      <c r="F22" s="64"/>
    </row>
    <row r="23" spans="1:6" x14ac:dyDescent="0.25">
      <c r="A23" s="329"/>
      <c r="B23" s="60"/>
      <c r="C23" s="65"/>
      <c r="D23" s="66"/>
      <c r="E23" s="63"/>
      <c r="F23" s="64"/>
    </row>
    <row r="24" spans="1:6" x14ac:dyDescent="0.25">
      <c r="A24" s="329"/>
      <c r="B24" s="60"/>
      <c r="C24" s="65"/>
      <c r="D24" s="66"/>
      <c r="E24" s="63"/>
      <c r="F24" s="64"/>
    </row>
    <row r="25" spans="1:6" x14ac:dyDescent="0.25">
      <c r="A25" s="329"/>
      <c r="B25" s="60"/>
      <c r="C25" s="65"/>
      <c r="D25" s="66"/>
      <c r="E25" s="63"/>
      <c r="F25" s="64"/>
    </row>
    <row r="26" spans="1:6" ht="16.2" thickBot="1" x14ac:dyDescent="0.3">
      <c r="A26" s="330"/>
      <c r="B26" s="72">
        <f>SUM(B22:B25)</f>
        <v>0</v>
      </c>
      <c r="C26" s="73" t="s">
        <v>27</v>
      </c>
      <c r="D26" s="74">
        <f>SUM(D22:D25)</f>
        <v>0</v>
      </c>
      <c r="E26" s="75">
        <f>SUM(E22:E25)</f>
        <v>0</v>
      </c>
      <c r="F26" s="76"/>
    </row>
    <row r="27" spans="1:6" ht="15" x14ac:dyDescent="0.25">
      <c r="A27" s="335" t="s">
        <v>62</v>
      </c>
      <c r="B27" s="77"/>
      <c r="C27" s="78"/>
      <c r="D27" s="79"/>
      <c r="E27" s="80"/>
      <c r="F27" s="81"/>
    </row>
    <row r="28" spans="1:6" ht="15" x14ac:dyDescent="0.25">
      <c r="A28" s="335"/>
      <c r="B28" s="82"/>
      <c r="C28" s="78"/>
      <c r="D28" s="79"/>
      <c r="E28" s="83"/>
      <c r="F28" s="84"/>
    </row>
    <row r="29" spans="1:6" ht="15" x14ac:dyDescent="0.25">
      <c r="A29" s="335"/>
      <c r="B29" s="82"/>
      <c r="C29" s="85"/>
      <c r="D29" s="86"/>
      <c r="E29" s="83"/>
      <c r="F29" s="84"/>
    </row>
    <row r="30" spans="1:6" ht="15" x14ac:dyDescent="0.25">
      <c r="A30" s="335"/>
      <c r="B30" s="82"/>
      <c r="C30" s="85"/>
      <c r="D30" s="86"/>
      <c r="E30" s="83"/>
      <c r="F30" s="84"/>
    </row>
    <row r="31" spans="1:6" ht="15.6" x14ac:dyDescent="0.25">
      <c r="A31" s="336"/>
      <c r="B31" s="87">
        <f>SUM(B27:B30)</f>
        <v>0</v>
      </c>
      <c r="C31" s="88" t="s">
        <v>27</v>
      </c>
      <c r="D31" s="89">
        <f>SUM(D27:D30)</f>
        <v>0</v>
      </c>
      <c r="E31" s="90">
        <f>SUM(E27:E30)</f>
        <v>0</v>
      </c>
      <c r="F31" s="91"/>
    </row>
    <row r="32" spans="1:6" ht="36.75" customHeight="1" x14ac:dyDescent="0.25">
      <c r="B32" s="319" t="s">
        <v>69</v>
      </c>
      <c r="C32" s="319"/>
      <c r="D32" s="319"/>
      <c r="E32" s="6">
        <f>E31+E26+E21+E16+E11</f>
        <v>12277935.59</v>
      </c>
    </row>
    <row r="33" spans="5:5" x14ac:dyDescent="0.25">
      <c r="E33" s="2">
        <f>('SEKTÖRLERE GÖRE 2024'!B10*0.7)-'SEKTÖRLERE GÖRE 2024'!L10</f>
        <v>12277935.589999998</v>
      </c>
    </row>
  </sheetData>
  <mergeCells count="7">
    <mergeCell ref="A1:F2"/>
    <mergeCell ref="B32:D32"/>
    <mergeCell ref="A4:A11"/>
    <mergeCell ref="A12:A16"/>
    <mergeCell ref="A17:A21"/>
    <mergeCell ref="A22:A26"/>
    <mergeCell ref="A27:A31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5</vt:i4>
      </vt:variant>
    </vt:vector>
  </HeadingPairs>
  <TitlesOfParts>
    <vt:vector size="14" baseType="lpstr">
      <vt:lpstr>SEKTÖRLERE GÖRE 2024</vt:lpstr>
      <vt:lpstr>ORTAK ALIM</vt:lpstr>
      <vt:lpstr>MERKEZ</vt:lpstr>
      <vt:lpstr>GÖYNÜCEK</vt:lpstr>
      <vt:lpstr>GÜMÜŞHACIKÖY</vt:lpstr>
      <vt:lpstr>HAMAMÖZÜ</vt:lpstr>
      <vt:lpstr>MERZİFON</vt:lpstr>
      <vt:lpstr>SULUOVA</vt:lpstr>
      <vt:lpstr>TAŞOVA</vt:lpstr>
      <vt:lpstr>MERKEZ!Yazdırma_Alanı</vt:lpstr>
      <vt:lpstr>MERZİFON!Yazdırma_Alanı</vt:lpstr>
      <vt:lpstr>'ORTAK ALIM'!Yazdırma_Alanı</vt:lpstr>
      <vt:lpstr>'SEKTÖRLERE GÖRE 2024'!Yazdırma_Alanı</vt:lpstr>
      <vt:lpstr>SULUOVA!Yazdırma_Alanı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2024-06-14T10:47:18Z</cp:lastPrinted>
  <dcterms:created xsi:type="dcterms:W3CDTF">1999-05-26T11:21:00Z</dcterms:created>
  <dcterms:modified xsi:type="dcterms:W3CDTF">2024-07-16T12:35:27Z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9C8CE13761994491B2E225FA36BBACD0_12</vt:lpwstr>
  </property>
  <property fmtid="{D5CDD505-2E9C-101B-9397-08002B2CF9AE}" pid="3" name="KSOProductBuildVer">
    <vt:lpwstr>1033-12.2.0.17119</vt:lpwstr>
  </property>
</Properties>
</file>