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KÖYDES DOSYALARI\2023 YILI KÖYDES\"/>
    </mc:Choice>
  </mc:AlternateContent>
  <bookViews>
    <workbookView xWindow="120" yWindow="252" windowWidth="9420" windowHeight="4836" tabRatio="843" activeTab="2"/>
  </bookViews>
  <sheets>
    <sheet name="SEKTÖRLERE GÖRE 2022" sheetId="34" r:id="rId1"/>
    <sheet name="ORTAK ALIM" sheetId="23" r:id="rId2"/>
    <sheet name="MERKEZ" sheetId="40" r:id="rId3"/>
    <sheet name="GÖYNÜCEK" sheetId="41" r:id="rId4"/>
    <sheet name="GÜMÜŞHACIKÖY" sheetId="43" r:id="rId5"/>
    <sheet name="HAMAMÖZÜ" sheetId="44" r:id="rId6"/>
    <sheet name="MERZİFON" sheetId="45" r:id="rId7"/>
    <sheet name="SULUOVA" sheetId="46" r:id="rId8"/>
    <sheet name="TAŞOVA" sheetId="47" r:id="rId9"/>
    <sheet name="YEDEK" sheetId="35" r:id="rId10"/>
    <sheet name="Sayfa1" sheetId="38" r:id="rId11"/>
    <sheet name="ortak" sheetId="39" r:id="rId12"/>
    <sheet name="PARKE" sheetId="48" r:id="rId13"/>
  </sheets>
  <definedNames>
    <definedName name="_xlnm.Print_Area" localSheetId="2">MERKEZ!$A$1:$F$85</definedName>
    <definedName name="_xlnm.Print_Area" localSheetId="6">MERZİFON!$A$1:$F$47</definedName>
    <definedName name="_xlnm.Print_Area" localSheetId="1">'ORTAK ALIM'!$A$1:$K$15</definedName>
    <definedName name="_xlnm.Print_Area" localSheetId="10">Sayfa1!$A$1:$I$35</definedName>
    <definedName name="_xlnm.Print_Area" localSheetId="0">'SEKTÖRLERE GÖRE 2022'!$A$1:$T$13</definedName>
    <definedName name="_xlnm.Print_Area" localSheetId="7">SULUOVA!$A$1:$F$34</definedName>
  </definedNames>
  <calcPr calcId="162913"/>
</workbook>
</file>

<file path=xl/calcChain.xml><?xml version="1.0" encoding="utf-8"?>
<calcChain xmlns="http://schemas.openxmlformats.org/spreadsheetml/2006/main">
  <c r="M10" i="23" l="1"/>
  <c r="E38" i="44" l="1"/>
  <c r="E21" i="41" l="1"/>
  <c r="E22" i="41"/>
  <c r="E23" i="41"/>
  <c r="E24" i="41"/>
  <c r="E25" i="41"/>
  <c r="E20" i="46" l="1"/>
  <c r="E21" i="46"/>
  <c r="E22" i="46"/>
  <c r="E23" i="46"/>
  <c r="E24" i="46"/>
  <c r="E25" i="46"/>
  <c r="E26" i="46"/>
  <c r="E20" i="44" l="1"/>
  <c r="E21" i="44"/>
  <c r="E22" i="44"/>
  <c r="E23" i="44"/>
  <c r="E24" i="44"/>
  <c r="E25" i="44"/>
  <c r="E26" i="44"/>
  <c r="E27" i="44"/>
  <c r="E28" i="44"/>
  <c r="E29" i="44"/>
  <c r="E30" i="44"/>
  <c r="E21" i="43" l="1"/>
  <c r="E22" i="43"/>
  <c r="E23" i="43"/>
  <c r="E24" i="43"/>
  <c r="E25" i="43"/>
  <c r="B15" i="34" l="1"/>
  <c r="E29" i="47" l="1"/>
  <c r="E19" i="46"/>
  <c r="E40" i="45"/>
  <c r="E19" i="44"/>
  <c r="E20" i="43"/>
  <c r="E20" i="41"/>
  <c r="H5" i="39" l="1"/>
  <c r="E10" i="47"/>
  <c r="E30" i="47"/>
  <c r="E8" i="46"/>
  <c r="E46" i="45"/>
  <c r="E41" i="45"/>
  <c r="E19" i="45"/>
  <c r="E14" i="45"/>
  <c r="E8" i="44"/>
  <c r="E14" i="43"/>
  <c r="E9" i="43"/>
  <c r="I4" i="34"/>
  <c r="E22" i="47" l="1"/>
  <c r="E23" i="47"/>
  <c r="E24" i="47"/>
  <c r="E25" i="47"/>
  <c r="E26" i="47"/>
  <c r="E27" i="47"/>
  <c r="E28" i="47"/>
  <c r="E21" i="47"/>
  <c r="D13" i="40"/>
  <c r="E25" i="40" l="1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24" i="40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25" i="45"/>
  <c r="E9" i="41" l="1"/>
  <c r="D9" i="41"/>
  <c r="B9" i="41"/>
  <c r="B13" i="40" l="1"/>
  <c r="E13" i="40"/>
  <c r="C86" i="40"/>
  <c r="X4" i="34" l="1"/>
  <c r="K15" i="23"/>
  <c r="K9" i="34" l="1"/>
  <c r="D35" i="47"/>
  <c r="D33" i="46"/>
  <c r="D46" i="45"/>
  <c r="D37" i="44"/>
  <c r="D32" i="43"/>
  <c r="D32" i="41"/>
  <c r="D84" i="40"/>
  <c r="E35" i="47"/>
  <c r="N10" i="34" s="1"/>
  <c r="B35" i="47"/>
  <c r="M10" i="34" s="1"/>
  <c r="D30" i="47"/>
  <c r="E10" i="34" s="1"/>
  <c r="B30" i="47"/>
  <c r="F10" i="34"/>
  <c r="E20" i="47"/>
  <c r="D10" i="34" s="1"/>
  <c r="D20" i="47"/>
  <c r="C10" i="34" s="1"/>
  <c r="B20" i="47"/>
  <c r="E15" i="47"/>
  <c r="H10" i="34" s="1"/>
  <c r="D15" i="47"/>
  <c r="B15" i="47"/>
  <c r="G10" i="34" s="1"/>
  <c r="K10" i="34"/>
  <c r="D10" i="47"/>
  <c r="B10" i="47"/>
  <c r="J10" i="34" s="1"/>
  <c r="E33" i="46"/>
  <c r="N9" i="34" s="1"/>
  <c r="B33" i="46"/>
  <c r="M9" i="34" s="1"/>
  <c r="D28" i="46"/>
  <c r="E9" i="34" s="1"/>
  <c r="B28" i="46"/>
  <c r="E28" i="46"/>
  <c r="F9" i="34" s="1"/>
  <c r="E18" i="46"/>
  <c r="D9" i="34" s="1"/>
  <c r="D18" i="46"/>
  <c r="C9" i="34" s="1"/>
  <c r="B18" i="46"/>
  <c r="E13" i="46"/>
  <c r="H9" i="34" s="1"/>
  <c r="D13" i="46"/>
  <c r="B13" i="46"/>
  <c r="G9" i="34" s="1"/>
  <c r="D8" i="46"/>
  <c r="B8" i="46"/>
  <c r="J9" i="34" s="1"/>
  <c r="N8" i="34"/>
  <c r="B46" i="45"/>
  <c r="M8" i="34" s="1"/>
  <c r="D41" i="45"/>
  <c r="E8" i="34" s="1"/>
  <c r="B41" i="45"/>
  <c r="F8" i="34"/>
  <c r="E24" i="45"/>
  <c r="D8" i="34" s="1"/>
  <c r="D24" i="45"/>
  <c r="C8" i="34" s="1"/>
  <c r="B24" i="45"/>
  <c r="H8" i="34"/>
  <c r="D19" i="45"/>
  <c r="B19" i="45"/>
  <c r="G8" i="34" s="1"/>
  <c r="K8" i="34"/>
  <c r="D14" i="45"/>
  <c r="B14" i="45"/>
  <c r="J8" i="34" s="1"/>
  <c r="E37" i="44"/>
  <c r="N7" i="34" s="1"/>
  <c r="B37" i="44"/>
  <c r="M7" i="34" s="1"/>
  <c r="D32" i="44"/>
  <c r="E7" i="34" s="1"/>
  <c r="B32" i="44"/>
  <c r="E32" i="44"/>
  <c r="F7" i="34" s="1"/>
  <c r="E18" i="44"/>
  <c r="D7" i="34" s="1"/>
  <c r="D18" i="44"/>
  <c r="C7" i="34" s="1"/>
  <c r="B18" i="44"/>
  <c r="E13" i="44"/>
  <c r="H7" i="34" s="1"/>
  <c r="D13" i="44"/>
  <c r="B13" i="44"/>
  <c r="G7" i="34" s="1"/>
  <c r="K7" i="34"/>
  <c r="D8" i="44"/>
  <c r="B8" i="44"/>
  <c r="J7" i="34" s="1"/>
  <c r="E32" i="43"/>
  <c r="N6" i="34" s="1"/>
  <c r="B32" i="43"/>
  <c r="M6" i="34" s="1"/>
  <c r="D27" i="43"/>
  <c r="E6" i="34" s="1"/>
  <c r="B27" i="43"/>
  <c r="E27" i="43"/>
  <c r="F6" i="34" s="1"/>
  <c r="E19" i="43"/>
  <c r="D6" i="34" s="1"/>
  <c r="D19" i="43"/>
  <c r="C6" i="34" s="1"/>
  <c r="B19" i="43"/>
  <c r="H6" i="34"/>
  <c r="D14" i="43"/>
  <c r="B14" i="43"/>
  <c r="G6" i="34" s="1"/>
  <c r="K6" i="34"/>
  <c r="D9" i="43"/>
  <c r="B9" i="43"/>
  <c r="J6" i="34" s="1"/>
  <c r="E32" i="41"/>
  <c r="N5" i="34" s="1"/>
  <c r="B32" i="41"/>
  <c r="M5" i="34" s="1"/>
  <c r="D27" i="41"/>
  <c r="E5" i="34" s="1"/>
  <c r="B27" i="41"/>
  <c r="E27" i="41"/>
  <c r="F5" i="34" s="1"/>
  <c r="E19" i="41"/>
  <c r="D5" i="34" s="1"/>
  <c r="D19" i="41"/>
  <c r="C5" i="34" s="1"/>
  <c r="B19" i="41"/>
  <c r="E14" i="41"/>
  <c r="H5" i="34" s="1"/>
  <c r="D14" i="41"/>
  <c r="B14" i="41"/>
  <c r="G5" i="34" s="1"/>
  <c r="K5" i="34"/>
  <c r="J5" i="34"/>
  <c r="K4" i="34"/>
  <c r="E18" i="40"/>
  <c r="H4" i="34" s="1"/>
  <c r="D18" i="40"/>
  <c r="D23" i="40"/>
  <c r="D79" i="40"/>
  <c r="E4" i="34" s="1"/>
  <c r="E79" i="40"/>
  <c r="E84" i="40"/>
  <c r="N4" i="34" s="1"/>
  <c r="B84" i="40"/>
  <c r="M4" i="34" s="1"/>
  <c r="B79" i="40"/>
  <c r="E23" i="40"/>
  <c r="C4" i="34" s="1"/>
  <c r="B23" i="40"/>
  <c r="B18" i="40"/>
  <c r="G4" i="34" s="1"/>
  <c r="J4" i="34"/>
  <c r="E85" i="40" l="1"/>
  <c r="D4" i="34"/>
  <c r="F4" i="34"/>
  <c r="E36" i="47"/>
  <c r="V10" i="34" s="1"/>
  <c r="E34" i="46"/>
  <c r="V9" i="34" s="1"/>
  <c r="E47" i="45"/>
  <c r="V8" i="34" s="1"/>
  <c r="W8" i="34" s="1"/>
  <c r="V7" i="34"/>
  <c r="W7" i="34" s="1"/>
  <c r="E33" i="43"/>
  <c r="V6" i="34" s="1"/>
  <c r="W6" i="34" s="1"/>
  <c r="E33" i="41"/>
  <c r="V5" i="34" s="1"/>
  <c r="V4" i="34" l="1"/>
  <c r="V11" i="34" s="1"/>
  <c r="E86" i="40"/>
  <c r="F37" i="35"/>
  <c r="F9" i="35"/>
  <c r="F45" i="35"/>
  <c r="F31" i="35"/>
  <c r="F14" i="35"/>
  <c r="G17" i="39" l="1"/>
  <c r="H25" i="38" l="1"/>
  <c r="H34" i="38"/>
  <c r="H23" i="38"/>
  <c r="H26" i="38" s="1"/>
  <c r="O5" i="34" l="1"/>
  <c r="U5" i="34" s="1"/>
  <c r="W5" i="34" s="1"/>
  <c r="J11" i="34" l="1"/>
  <c r="O6" i="34" l="1"/>
  <c r="O7" i="34"/>
  <c r="O8" i="34"/>
  <c r="O9" i="34"/>
  <c r="O10" i="34"/>
  <c r="O4" i="34"/>
  <c r="S12" i="34"/>
  <c r="C11" i="34"/>
  <c r="B11" i="34"/>
  <c r="AA10" i="34"/>
  <c r="AA9" i="34"/>
  <c r="AA8" i="34"/>
  <c r="AA7" i="34"/>
  <c r="AA6" i="34"/>
  <c r="AA5" i="34"/>
  <c r="AA4" i="34"/>
  <c r="L11" i="34"/>
  <c r="H16" i="23" l="1"/>
  <c r="U8" i="34"/>
  <c r="I16" i="23"/>
  <c r="U9" i="34"/>
  <c r="W9" i="34" s="1"/>
  <c r="X7" i="34"/>
  <c r="U7" i="34"/>
  <c r="U4" i="34"/>
  <c r="W4" i="34" s="1"/>
  <c r="J16" i="23"/>
  <c r="U10" i="34"/>
  <c r="W10" i="34" s="1"/>
  <c r="F16" i="23"/>
  <c r="U6" i="34"/>
  <c r="G11" i="34"/>
  <c r="Q9" i="34"/>
  <c r="Q6" i="34"/>
  <c r="Q5" i="34"/>
  <c r="I8" i="34"/>
  <c r="Y8" i="34" s="1"/>
  <c r="M11" i="34"/>
  <c r="P6" i="34"/>
  <c r="E11" i="34"/>
  <c r="P8" i="34"/>
  <c r="X10" i="34"/>
  <c r="D11" i="34"/>
  <c r="P5" i="34"/>
  <c r="I7" i="34"/>
  <c r="Y7" i="34" s="1"/>
  <c r="X6" i="34"/>
  <c r="X8" i="34"/>
  <c r="P9" i="34"/>
  <c r="E16" i="23"/>
  <c r="P4" i="34"/>
  <c r="X5" i="34"/>
  <c r="I6" i="34"/>
  <c r="P7" i="34"/>
  <c r="G16" i="23"/>
  <c r="X9" i="34"/>
  <c r="Q7" i="34"/>
  <c r="I9" i="34"/>
  <c r="P10" i="34"/>
  <c r="O11" i="34"/>
  <c r="O12" i="34" s="1"/>
  <c r="D16" i="23"/>
  <c r="AA11" i="34"/>
  <c r="AA12" i="34" s="1"/>
  <c r="U11" i="34" l="1"/>
  <c r="K11" i="34"/>
  <c r="K12" i="34" s="1"/>
  <c r="N11" i="34"/>
  <c r="N12" i="34" s="1"/>
  <c r="Y6" i="34"/>
  <c r="I10" i="34"/>
  <c r="Y10" i="34" s="1"/>
  <c r="T9" i="34"/>
  <c r="Y9" i="34"/>
  <c r="X11" i="34"/>
  <c r="Q8" i="34"/>
  <c r="T8" i="34" s="1"/>
  <c r="I5" i="34"/>
  <c r="Y5" i="34" s="1"/>
  <c r="Z5" i="34" s="1"/>
  <c r="Q10" i="34"/>
  <c r="R10" i="34" s="1"/>
  <c r="F11" i="34"/>
  <c r="Z8" i="34"/>
  <c r="Z7" i="34"/>
  <c r="R9" i="34"/>
  <c r="R5" i="34"/>
  <c r="R7" i="34"/>
  <c r="H11" i="34"/>
  <c r="P12" i="34"/>
  <c r="T5" i="34"/>
  <c r="T7" i="34"/>
  <c r="R6" i="34"/>
  <c r="T6" i="34"/>
  <c r="Q4" i="34"/>
  <c r="Z6" i="34" l="1"/>
  <c r="Z10" i="34"/>
  <c r="Z9" i="34"/>
  <c r="R8" i="34"/>
  <c r="T10" i="34"/>
  <c r="Y4" i="34"/>
  <c r="Z4" i="34" s="1"/>
  <c r="I11" i="34"/>
  <c r="F12" i="34" s="1"/>
  <c r="R4" i="34"/>
  <c r="T4" i="34"/>
  <c r="Q12" i="34"/>
  <c r="P11" i="34" s="1"/>
  <c r="Z11" i="34" l="1"/>
  <c r="R12" i="34"/>
  <c r="T12" i="34"/>
  <c r="Y11" i="34"/>
  <c r="W11" i="34" s="1"/>
  <c r="H12" i="34"/>
  <c r="I12" i="34"/>
  <c r="D12" i="34"/>
  <c r="M4" i="23" l="1"/>
  <c r="M12" i="23"/>
  <c r="M8" i="23"/>
  <c r="I8" i="23" s="1"/>
  <c r="M9" i="23"/>
  <c r="J9" i="23" s="1"/>
  <c r="I10" i="23"/>
  <c r="G10" i="23"/>
  <c r="H10" i="23"/>
  <c r="J10" i="23"/>
  <c r="D10" i="23"/>
  <c r="F10" i="23"/>
  <c r="E10" i="23"/>
  <c r="E9" i="23"/>
  <c r="H4" i="23" l="1"/>
  <c r="J4" i="23"/>
  <c r="J8" i="23"/>
  <c r="G9" i="23"/>
  <c r="F12" i="23"/>
  <c r="J12" i="23"/>
  <c r="G12" i="23"/>
  <c r="E12" i="23"/>
  <c r="D12" i="23"/>
  <c r="I12" i="23"/>
  <c r="E8" i="23"/>
  <c r="G8" i="23"/>
  <c r="F8" i="23"/>
  <c r="M15" i="23"/>
  <c r="D4" i="23"/>
  <c r="I4" i="23"/>
  <c r="F4" i="23"/>
  <c r="E4" i="23"/>
  <c r="H12" i="23"/>
  <c r="I9" i="23"/>
  <c r="H8" i="23"/>
  <c r="D9" i="23"/>
  <c r="D8" i="23"/>
  <c r="G4" i="23"/>
  <c r="F9" i="23"/>
  <c r="H9" i="23"/>
  <c r="L10" i="23"/>
  <c r="L4" i="23" l="1"/>
  <c r="F15" i="23"/>
  <c r="E15" i="23"/>
  <c r="D15" i="23"/>
  <c r="I15" i="23"/>
  <c r="L9" i="23"/>
  <c r="L8" i="23"/>
  <c r="H15" i="23"/>
  <c r="G15" i="23"/>
  <c r="J15" i="23"/>
  <c r="L12" i="23"/>
  <c r="L15" i="23" l="1"/>
  <c r="K16" i="23"/>
  <c r="K17" i="23" s="1"/>
  <c r="F1" i="48"/>
</calcChain>
</file>

<file path=xl/sharedStrings.xml><?xml version="1.0" encoding="utf-8"?>
<sst xmlns="http://schemas.openxmlformats.org/spreadsheetml/2006/main" count="648" uniqueCount="362">
  <si>
    <t>İLÇELER</t>
  </si>
  <si>
    <t>MERKEZ</t>
  </si>
  <si>
    <t>GÖYNÜCEK</t>
  </si>
  <si>
    <t>GÜMÜŞHACIKÖY</t>
  </si>
  <si>
    <t>HAMAMÖZÜ</t>
  </si>
  <si>
    <t>MERZİFON</t>
  </si>
  <si>
    <t>SULUOVA</t>
  </si>
  <si>
    <t>TAŞOVA</t>
  </si>
  <si>
    <t>TOPLAM</t>
  </si>
  <si>
    <t>T O P L A M</t>
  </si>
  <si>
    <t>S.NO</t>
  </si>
  <si>
    <t>İLÇESİ</t>
  </si>
  <si>
    <t>YOL ÖDENEĞİ</t>
  </si>
  <si>
    <t>BİRLİKLERDE KALAN ÖDENEK</t>
  </si>
  <si>
    <t>TOPLAM YOL</t>
  </si>
  <si>
    <t>KALAN</t>
  </si>
  <si>
    <t>HARCANAN</t>
  </si>
  <si>
    <t>KONTROL</t>
  </si>
  <si>
    <t>KÖYÜ</t>
  </si>
  <si>
    <t>ÜNİTE</t>
  </si>
  <si>
    <t>NİTELİĞİ</t>
  </si>
  <si>
    <t>NÜFUS</t>
  </si>
  <si>
    <t xml:space="preserve">        AÇIKLAMA</t>
  </si>
  <si>
    <t>KÖY</t>
  </si>
  <si>
    <t>G.HACIKÖY</t>
  </si>
  <si>
    <t>ÖDENEĞİ</t>
  </si>
  <si>
    <t>ÖZEL İDAREYE AKTARILACAK ÖDENEK (Asfalt, Stabilze, Sulama, Ortak Alım)</t>
  </si>
  <si>
    <t>GÖYNÜCEK İLÇESİ</t>
  </si>
  <si>
    <t>GÜMÜŞHACIKÖY İLÇESİ</t>
  </si>
  <si>
    <t>HAMAMÖZÜ İLÇESİ</t>
  </si>
  <si>
    <t>MERZİFON İLÇESİ</t>
  </si>
  <si>
    <t>SULUOVA İLÇESİ</t>
  </si>
  <si>
    <t>TAŞOVA İLÇESİ</t>
  </si>
  <si>
    <t>MERKEZ İLÇE</t>
  </si>
  <si>
    <t>KHGB</t>
  </si>
  <si>
    <t>BİRİMİ</t>
  </si>
  <si>
    <t>ORTAK ALIM İŞLERİ</t>
  </si>
  <si>
    <t>Madeni Yağ Alımı</t>
  </si>
  <si>
    <t>Araç Kiralama</t>
  </si>
  <si>
    <t>Asfalt Alımı</t>
  </si>
  <si>
    <t>Boru Alımı</t>
  </si>
  <si>
    <t>Etüd-Proje hizmetleri</t>
  </si>
  <si>
    <t>Sayısal Haritaların Hazırlanması</t>
  </si>
  <si>
    <t>Teknik Kontrollük Hizmetleri</t>
  </si>
  <si>
    <t xml:space="preserve">Trafik İşaret Levhaları  </t>
  </si>
  <si>
    <t>Yedek Parça Alımı</t>
  </si>
  <si>
    <t>İş Makinası Lastiği</t>
  </si>
  <si>
    <t>Akaryakıt Alımı</t>
  </si>
  <si>
    <r>
      <t>1 m</t>
    </r>
    <r>
      <rPr>
        <b/>
        <sz val="10"/>
        <rFont val="Arial"/>
        <family val="2"/>
        <charset val="162"/>
      </rPr>
      <t xml:space="preserve">2 </t>
    </r>
    <r>
      <rPr>
        <sz val="10"/>
        <rFont val="Arial"/>
        <family val="2"/>
        <charset val="162"/>
      </rPr>
      <t>parke nakliyeli</t>
    </r>
  </si>
  <si>
    <t>Atık Su Projeleri</t>
  </si>
  <si>
    <t>Yönetim ve Müşavirlik hizmetleri 3%</t>
  </si>
  <si>
    <t>ORTAK ALIM VE MÜŞAVİRLİKTEN SONRA KALAN</t>
  </si>
  <si>
    <t xml:space="preserve">
YAPILACAK İŞLER TOPLAMI</t>
  </si>
  <si>
    <t>ORTAK ALIM
PROJELİ İŞLER
MÜŞ.HİZ.
TOPLAMI</t>
  </si>
  <si>
    <t>İÇME SUYU                      30</t>
  </si>
  <si>
    <t>İLGAZİ</t>
  </si>
  <si>
    <t>YAVRU</t>
  </si>
  <si>
    <t>hasabdal</t>
  </si>
  <si>
    <t>yağmur</t>
  </si>
  <si>
    <t>soma</t>
  </si>
  <si>
    <t>kaleköy</t>
  </si>
  <si>
    <t>İLYASKÖY</t>
  </si>
  <si>
    <t>AKYAZI</t>
  </si>
  <si>
    <t>KAYACIK</t>
  </si>
  <si>
    <t>KÖPRÜ ONARIMI</t>
  </si>
  <si>
    <t>AKSALUR/SALAMUT</t>
  </si>
  <si>
    <t>DİREKLİ</t>
  </si>
  <si>
    <t>KEŞLİK</t>
  </si>
  <si>
    <t>ormanözü/PAMUKLU MAHALLESİ</t>
  </si>
  <si>
    <t>kayrak AŞAĞI MAHALLE (YÖRÜKLER MAH.)</t>
  </si>
  <si>
    <t>BİRİKTİRME DEPOSU+TERFİ HATTI BİNASI+ENH</t>
  </si>
  <si>
    <t>TERFİ BİNASI+TEFFİ HATTI+ENH</t>
  </si>
  <si>
    <t>TERFİ BİNASI+TEFFİ HATTI+ENH+30 M3 DEPO ONARIMI</t>
  </si>
  <si>
    <t>30 M3 DEPO ONARIMI+İSALE HATTI+KAPTAJ</t>
  </si>
  <si>
    <t>20 M3 DEPO</t>
  </si>
  <si>
    <t>SONDAJ</t>
  </si>
  <si>
    <t>30 M3 DEPO YAPIMI</t>
  </si>
  <si>
    <t>50 TONLUK DEPO YAPIMI</t>
  </si>
  <si>
    <t>İSALE HATTI YAPIMI</t>
  </si>
  <si>
    <t>TERFİ HATTI+TERFİ BİNASI+ENH</t>
  </si>
  <si>
    <t>30 M3 BİRİKTİRME DEPOSU+TERFİ BİNASI+TERFİ HATTI</t>
  </si>
  <si>
    <t>75 M3 DEPO ONARIMI+KAPTAJ</t>
  </si>
  <si>
    <t>ORTAKÖY</t>
  </si>
  <si>
    <t>PARKE</t>
  </si>
  <si>
    <t>TOPLAM TUTAR</t>
  </si>
  <si>
    <t>TOPLAM İÇME SUYU</t>
  </si>
  <si>
    <t>6.000 m2</t>
  </si>
  <si>
    <t>YEDEKLER</t>
  </si>
  <si>
    <t>ortak alıma ayrılan ödenek</t>
  </si>
  <si>
    <t>kalan</t>
  </si>
  <si>
    <t>içme suyu</t>
  </si>
  <si>
    <t>yol</t>
  </si>
  <si>
    <t>atıksu</t>
  </si>
  <si>
    <r>
      <t xml:space="preserve">ORTAK ALIM                          </t>
    </r>
    <r>
      <rPr>
        <sz val="9"/>
        <rFont val="Arial"/>
        <family val="2"/>
        <charset val="162"/>
      </rPr>
      <t>%30</t>
    </r>
  </si>
  <si>
    <t>ORTAK ALIMDAN 
SONRA KALAN TUTAR</t>
  </si>
  <si>
    <t>İÇME
SUYU</t>
  </si>
  <si>
    <t>AÇIKLAMA</t>
  </si>
  <si>
    <t>SANAT YAPISI</t>
  </si>
  <si>
    <t>ASFALT</t>
  </si>
  <si>
    <t>ATIK SU ARITMA</t>
  </si>
  <si>
    <t>PROJE 
SAYISI</t>
  </si>
  <si>
    <t>MİKTAR</t>
  </si>
  <si>
    <t>MERKEZ İLÇE TOPLAM PROJE TUTARI</t>
  </si>
  <si>
    <t>SEKTÖR</t>
  </si>
  <si>
    <t xml:space="preserve">ASFALT TOPLAMI             </t>
  </si>
  <si>
    <t xml:space="preserve">PARKE TOPLAMI         </t>
  </si>
  <si>
    <r>
      <t>SANAT YAPISI 
(</t>
    </r>
    <r>
      <rPr>
        <sz val="10"/>
        <rFont val="Arial"/>
        <family val="2"/>
        <charset val="162"/>
      </rPr>
      <t>menfez, istinat duvarı, köprü</t>
    </r>
    <r>
      <rPr>
        <b/>
        <sz val="10"/>
        <rFont val="Arial"/>
        <family val="2"/>
        <charset val="162"/>
      </rPr>
      <t>)</t>
    </r>
  </si>
  <si>
    <t>YAPILACAK İŞLERİN 
TOPLAM TUTARI</t>
  </si>
  <si>
    <t>YAPILACAK İŞLERDEN SONRA KALAN TUTAR</t>
  </si>
  <si>
    <t>GÖYNÜCEK İLÇE TOPLAM PROJE TUTARI</t>
  </si>
  <si>
    <t>GÜMÜŞHACIKÖY İLÇE TOPLAM PROJE TUTARI</t>
  </si>
  <si>
    <t>HAMAMÖZÜ İLÇE TOPLAM PROJE TUTARI</t>
  </si>
  <si>
    <t>MERZİFON İLÇE TOPLAM PROJE TUTARI</t>
  </si>
  <si>
    <t>SULUOVA İLÇE TOPLAM PROJE TUTARI</t>
  </si>
  <si>
    <t>TAŞOVA İLÇE TOPLAM PROJE TUTARI</t>
  </si>
  <si>
    <t>B.KIZILCA</t>
  </si>
  <si>
    <t>DOĞANTEPE</t>
  </si>
  <si>
    <t>SOMA</t>
  </si>
  <si>
    <t>ORMANÖZÜ</t>
  </si>
  <si>
    <t>MAHMATLAR</t>
  </si>
  <si>
    <t>İSTİNAT DUVARI</t>
  </si>
  <si>
    <t>İÇME SUYU</t>
  </si>
  <si>
    <t>İPEKKÖY</t>
  </si>
  <si>
    <t>İÇME SUYU DEPO TESİSATI ONARIMI</t>
  </si>
  <si>
    <t xml:space="preserve">KAYRAK </t>
  </si>
  <si>
    <t>V KANAL</t>
  </si>
  <si>
    <t>KIZILKIŞLACIK</t>
  </si>
  <si>
    <t>MENFEZ</t>
  </si>
  <si>
    <t>KIZILKIŞLACIK/KAVALANÇAYIRI MEZRASI</t>
  </si>
  <si>
    <t>AKSALUR</t>
  </si>
  <si>
    <t>AKTAŞ</t>
  </si>
  <si>
    <t>ARDIÇLAR</t>
  </si>
  <si>
    <t>ALBAYRAK</t>
  </si>
  <si>
    <t>AYDINCA</t>
  </si>
  <si>
    <t>AYDINLIK</t>
  </si>
  <si>
    <t>BOĞAKÖY</t>
  </si>
  <si>
    <t>BÖKE</t>
  </si>
  <si>
    <t>ÇİĞDEMLİK</t>
  </si>
  <si>
    <t>DADI</t>
  </si>
  <si>
    <t>DEĞERMENDERE</t>
  </si>
  <si>
    <t>DURUCA</t>
  </si>
  <si>
    <t>EZİNEPAZAR</t>
  </si>
  <si>
    <t>GÖKDERE</t>
  </si>
  <si>
    <t>GÖZLEK</t>
  </si>
  <si>
    <t>HALİFELİ</t>
  </si>
  <si>
    <t>KALEKÖY</t>
  </si>
  <si>
    <t>KARAALİ</t>
  </si>
  <si>
    <t>KARAKİSE</t>
  </si>
  <si>
    <t>KARAKÖPRÜ</t>
  </si>
  <si>
    <t>KARSAN</t>
  </si>
  <si>
    <t>KAYABAŞI</t>
  </si>
  <si>
    <t>KAYRAK</t>
  </si>
  <si>
    <t>KIZSEKİ</t>
  </si>
  <si>
    <t>KUZGEÇE</t>
  </si>
  <si>
    <t>MEŞELİÇİFTLİĞİ</t>
  </si>
  <si>
    <t>MUSAKÖY</t>
  </si>
  <si>
    <t>OVASARAY</t>
  </si>
  <si>
    <t>OLUZ</t>
  </si>
  <si>
    <t>SARAYCIK</t>
  </si>
  <si>
    <t>SARIALAN</t>
  </si>
  <si>
    <t>SARIKIZ</t>
  </si>
  <si>
    <t>SARIMEŞE</t>
  </si>
  <si>
    <t>SARIYAR</t>
  </si>
  <si>
    <t>SAZ</t>
  </si>
  <si>
    <t>SEVİNCER/AĞILLAR</t>
  </si>
  <si>
    <t>SIRACEVİZLER</t>
  </si>
  <si>
    <t>ŞEYHSADİ</t>
  </si>
  <si>
    <t>TATAR</t>
  </si>
  <si>
    <t>TUZSUZ</t>
  </si>
  <si>
    <t>ERMİŞ</t>
  </si>
  <si>
    <t>YILDIZ</t>
  </si>
  <si>
    <t>YOLYANI</t>
  </si>
  <si>
    <t xml:space="preserve">2023 YILI KÖYDES PROGRAMI İLAVE ÖDENEĞİN ORTAK ALIM ÖDENEĞİ KESİNTİSİ DAĞILIM LİSTESİ  </t>
  </si>
  <si>
    <t>2023 YILI KÖYDES PROJESİ MERKEZ İLÇE PROGRAMI</t>
  </si>
  <si>
    <t>2023 YILI KÖYDES PROJESİ GÖYNÜCEK İLÇE PROGRAMI</t>
  </si>
  <si>
    <t>2023 YILI KÖYDES PROJESİ GÜMÜŞHACIKÖY İLÇE PROGRAMI</t>
  </si>
  <si>
    <t>2023 YILI KÖYDES PROJESİ HAMAMÖZÜ İLÇE PROGRAMI</t>
  </si>
  <si>
    <t>2023 YILI KÖYDES PROJESİ MERZİFON İLÇE PROGRAMI</t>
  </si>
  <si>
    <t>2023 YILI KÖYDES PROJESİ SULUOVA İLÇE PROGRAMI</t>
  </si>
  <si>
    <t>2023 YILI KÖYDES PROJESİ TAŞOVA İLÇE PROGRAMI</t>
  </si>
  <si>
    <t>MUŞRUF KÖYÜ</t>
  </si>
  <si>
    <t>ALICIK KÖYÜ</t>
  </si>
  <si>
    <t>BALGÖZE KÖYÜ</t>
  </si>
  <si>
    <t>BULAK KÖYÜ</t>
  </si>
  <si>
    <t>EYMİR KÖYÜ</t>
  </si>
  <si>
    <t>HAN KÖYÜ</t>
  </si>
  <si>
    <t>KARAMAĞARA KÖYÜ</t>
  </si>
  <si>
    <t xml:space="preserve">KAYADÜZÜ KÖYÜ </t>
  </si>
  <si>
    <t>KÜÇÜKÇAY KÖYÜ</t>
  </si>
  <si>
    <t>ORTABÜK KÖYÜ</t>
  </si>
  <si>
    <t xml:space="preserve">OSMANOĞLU KÖYÜ </t>
  </si>
  <si>
    <t>OYMAK KÖYÜ</t>
  </si>
  <si>
    <t>SAZLICA KÖYÜ</t>
  </si>
  <si>
    <t>YALNIZ KÖYÜ</t>
  </si>
  <si>
    <t>YAKUP KÖYÜ</t>
  </si>
  <si>
    <t>2023 YILI KÖYDES PROJESİ İLAVE ÖDENEK KAPSAMINDA AYRILAN ÖDENEKLER</t>
  </si>
  <si>
    <r>
      <rPr>
        <b/>
        <sz val="11"/>
        <rFont val="Arial"/>
        <family val="2"/>
        <charset val="162"/>
      </rPr>
      <t>08.03.2023/6909
Cumhurbaşkanı</t>
    </r>
    <r>
      <rPr>
        <b/>
        <sz val="10"/>
        <rFont val="Arial"/>
        <family val="2"/>
        <charset val="162"/>
      </rPr>
      <t xml:space="preserve"> KARARI İLE BİRLİKLERE AYRILAN ÖDENEK</t>
    </r>
  </si>
  <si>
    <t>2023 YILI YEDEK PROĞRAM</t>
  </si>
  <si>
    <t>DEREBAŞALAN KÖYÜ İÇMESUYU İŞİ</t>
  </si>
  <si>
    <t>SARAYÖZÜ KÖYÜ FOSEPTİK YAPIMI</t>
  </si>
  <si>
    <t>TEPEKÖY KÖYÜ FOSEPTİK YAPIMI İŞİ</t>
  </si>
  <si>
    <t>MAĞARAOBRUĞU KÖYÜ FOSEPTİK YAPIMI İŞİ</t>
  </si>
  <si>
    <t>SARAYÖZÜ KÖYÜ SU DEPOSUNA GÜNEŞ ENERJİ YAPIMI</t>
  </si>
  <si>
    <t xml:space="preserve">BÜYÜKKIZILCA KÖYÜ </t>
  </si>
  <si>
    <t>DAMUDERE KÖYÜ</t>
  </si>
  <si>
    <t>75 TONLUK DEPO ONARIM İNŞAATI İŞİ</t>
  </si>
  <si>
    <t>TERFİ HATTI, BİRİKTİRME DEPOSU VE ENH İNŞAATI İŞİ</t>
  </si>
  <si>
    <t>DOĞANTEPE KÖYÜ</t>
  </si>
  <si>
    <t>İSALE HATTI YENİLEME İNŞAATI İŞİ</t>
  </si>
  <si>
    <t>SOMA KÖYÜ</t>
  </si>
  <si>
    <t>TERFİ BİNASI, TERFİ HATTI VE ENH İNŞAATI İŞİ</t>
  </si>
  <si>
    <t>ORMANÖZÜ KÖYÜ</t>
  </si>
  <si>
    <t xml:space="preserve">KAPTAJ, DRENAJ, İSALE HATTI, 30 TONLUK DEPO VE ŞEBEKE YAPIMI İŞİ  </t>
  </si>
  <si>
    <t xml:space="preserve">KIZSEKİ KÖYÜ </t>
  </si>
  <si>
    <t xml:space="preserve">130M İSTİNAT DUVARI YAPIMI İNŞAATI İŞİ </t>
  </si>
  <si>
    <t>16,3x19,8x8 CM EBATLARINDA KİLİTLİ PARKE TAŞI</t>
  </si>
  <si>
    <t>AKSALUR KÖYÜ</t>
  </si>
  <si>
    <t>AKTAŞ KÖYÜ</t>
  </si>
  <si>
    <t>ARDIÇLAR KÖYÜ</t>
  </si>
  <si>
    <t>ALBAYRAK KÖYÜ</t>
  </si>
  <si>
    <t>AYDINCA KÖYÜ</t>
  </si>
  <si>
    <t>AYDINLIK KÖYÜ</t>
  </si>
  <si>
    <t>BOĞA KÖYÜ</t>
  </si>
  <si>
    <t>BÖKE KÖYÜ</t>
  </si>
  <si>
    <t>B.KIZILCA KÖYÜ</t>
  </si>
  <si>
    <t>ÇİĞDEMLİK KÖYÜ</t>
  </si>
  <si>
    <t>DADI KÖYÜ</t>
  </si>
  <si>
    <t>DURUCA KÖYÜ</t>
  </si>
  <si>
    <t>EZİNEPAZAR KÖYÜ</t>
  </si>
  <si>
    <t>GÖKDERE KÖYÜ</t>
  </si>
  <si>
    <t>GÖZLEK KÖYÜ</t>
  </si>
  <si>
    <t>HALİFELİ KÖYÜ</t>
  </si>
  <si>
    <t>İLYAS KÖYÜ</t>
  </si>
  <si>
    <t>İPEK KÖYÜ</t>
  </si>
  <si>
    <t>KALE KÖYÜ</t>
  </si>
  <si>
    <t>KARAALİ KÖYÜ</t>
  </si>
  <si>
    <t>KARAKİSE KÖYÜ</t>
  </si>
  <si>
    <t>KARAKÖPRÜ KÖYÜ</t>
  </si>
  <si>
    <t>KARSAN KÖYÜ</t>
  </si>
  <si>
    <t>KAYABAŞI KÖYÜ</t>
  </si>
  <si>
    <t>KAYACIK KÖYÜ</t>
  </si>
  <si>
    <t>KAYRAK KÖYÜ</t>
  </si>
  <si>
    <t>KEŞLİK KÖYÜ</t>
  </si>
  <si>
    <t>KIZILKIŞLACIK KÖYÜ</t>
  </si>
  <si>
    <t>KUZGEÇE KÖYÜ</t>
  </si>
  <si>
    <t>MEŞELİÇİFTLİĞİ KÖYÜ</t>
  </si>
  <si>
    <t>MAHMATLAR KÖYÜ</t>
  </si>
  <si>
    <t>MUSA KÖYÜ</t>
  </si>
  <si>
    <t>ORTAKÖY KÖYÜ</t>
  </si>
  <si>
    <t>OVASARAY KÖYÜ</t>
  </si>
  <si>
    <t>OLUZ KÖYÜ</t>
  </si>
  <si>
    <t>SARAYCIK KÖYÜ</t>
  </si>
  <si>
    <t>SARIALAN KÖYÜ</t>
  </si>
  <si>
    <t>SARIKIZ KÖYÜ</t>
  </si>
  <si>
    <t>SARIMEŞE KÖYÜ</t>
  </si>
  <si>
    <t>SARIYAR KÖYÜ</t>
  </si>
  <si>
    <t>SAZ KÖYÜ</t>
  </si>
  <si>
    <t>SEVİNCER KÖYÜ/AĞILLAR MAHALLESİ</t>
  </si>
  <si>
    <t>SIRACEVİZLER KÖYÜ</t>
  </si>
  <si>
    <t>ŞEYHSADİ KÖYÜ</t>
  </si>
  <si>
    <t>TATAR KÖYÜ</t>
  </si>
  <si>
    <t>TUZSUZ KÖYÜ</t>
  </si>
  <si>
    <t>ERMİŞ KÖYÜ</t>
  </si>
  <si>
    <t>YILDIZ KÖYÜ</t>
  </si>
  <si>
    <t>YOLYANI KÖYÜ</t>
  </si>
  <si>
    <t xml:space="preserve">KARAYAKUP KÖYÜ </t>
  </si>
  <si>
    <t xml:space="preserve">BEKDEMİR KÖYÜ </t>
  </si>
  <si>
    <t xml:space="preserve">ARDIÇPINAR KÖYÜ </t>
  </si>
  <si>
    <t xml:space="preserve">ŞARKLI KÖYÜ TEPE MAHALLESİ </t>
  </si>
  <si>
    <t>İSALE HATTI YENİLEME İŞİ</t>
  </si>
  <si>
    <t>DEPO YAPIMI VE TERFİ HATTI İŞİ</t>
  </si>
  <si>
    <t>SONDAJ AÇILMASI İŞİ</t>
  </si>
  <si>
    <t xml:space="preserve">ALÖREN KÖYÜ </t>
  </si>
  <si>
    <t>KORKUT KÖYÜ</t>
  </si>
  <si>
    <t xml:space="preserve">YENİKÖY </t>
  </si>
  <si>
    <t xml:space="preserve">KARACAÖREN KÖYÜ </t>
  </si>
  <si>
    <t>ÇETMİ KÖYÜ</t>
  </si>
  <si>
    <t>İÇME SUYU SONDAJ AÇILMASI İŞİ</t>
  </si>
  <si>
    <t>DEPO ONARIM VE İSALE HATTI YENİLEME İŞİ</t>
  </si>
  <si>
    <t xml:space="preserve">DAMLADERE KÖYÜ </t>
  </si>
  <si>
    <t xml:space="preserve">GÖÇERİ KÖYÜ </t>
  </si>
  <si>
    <t>50 TONLUK İÇME SUYU DEPOSU YAPIMI İNŞAATI İŞİ</t>
  </si>
  <si>
    <t>2000M 50'LİK İSALE HATTI VE KAPTAJ YAPIMI İNŞAATI İŞİ</t>
  </si>
  <si>
    <t xml:space="preserve">YAYLACIK KÖYÜ </t>
  </si>
  <si>
    <t xml:space="preserve">ÇAYBAŞI KÖYÜ </t>
  </si>
  <si>
    <t xml:space="preserve">GELİNSİNİ KÖYÜ </t>
  </si>
  <si>
    <t xml:space="preserve">KIZILEĞREK KÖYÜ </t>
  </si>
  <si>
    <t xml:space="preserve">ŞEYHYENİ KÖYÜ </t>
  </si>
  <si>
    <t xml:space="preserve">BAHÇECİK KÖYÜ </t>
  </si>
  <si>
    <t>TERFİ BİNASI, ENEH TESİSİ, İSALE HAT YAPIMI İNŞAATI İŞİ</t>
  </si>
  <si>
    <t>AFET EVLERİ BİRİKTİRME DEPOSU YAPIMI, İSALE HATTI ŞEBEKE BAĞLANTISI İNŞAATI İŞİ</t>
  </si>
  <si>
    <t>DEPO SIHHİ HALE GETİRME, E.M. POMPA, TERFİ HATTI, ELEKTRİK TESİSAT YENİLEME, TERFİ BİNASI ONARIM İNŞAATI İŞİ</t>
  </si>
  <si>
    <t>DEPO SIHHİ HALE GETİRME, ŞEBEKE BAĞLANTISI YENİLEME İNŞAATI İŞİ</t>
  </si>
  <si>
    <t>1700M İSALE HATTI YENİLEME İNŞAATI İŞİ</t>
  </si>
  <si>
    <t>YAS KUYUSU AÇILMASI İNŞAATI İŞİ</t>
  </si>
  <si>
    <t>ŞEBEKE YENİLEME İŞİ İNŞAATI İŞİ</t>
  </si>
  <si>
    <t xml:space="preserve">MUŞRUF KÖYÜ </t>
  </si>
  <si>
    <t>TAŞ İSTİNAT DUVARI YAPIM İNŞAATI İŞİ</t>
  </si>
  <si>
    <t>MENFEZ GENİŞLETME İNŞAATI İŞİ (4*2)</t>
  </si>
  <si>
    <t xml:space="preserve">ORTABÜK KÖYÜ </t>
  </si>
  <si>
    <t>KANALİZASYON ŞEBEKE YAPIMI İNŞAATI İŞİ</t>
  </si>
  <si>
    <t>FOSEPTİK KUYUSU YAPIMI İNŞAATI İŞİ</t>
  </si>
  <si>
    <t xml:space="preserve">KERİMOĞLU-KAZANLI KÖYLERİ </t>
  </si>
  <si>
    <t xml:space="preserve">CÜRLÜ KÖYÜ </t>
  </si>
  <si>
    <t xml:space="preserve">YOLPINAR KÖYÜ </t>
  </si>
  <si>
    <t>6.500M İSALE HATTI YAPIMI İNŞAATI İŞİ</t>
  </si>
  <si>
    <t>50 TONLUK DEPO YAPIMI İNŞAATI İŞİ</t>
  </si>
  <si>
    <t>İSALE HATTI KISMI YAPIMI İNŞAATI İŞİ</t>
  </si>
  <si>
    <t>ARDIÇÖNÜ VE ILIPINAR KÖYLERİ</t>
  </si>
  <si>
    <t>DRENAJ VE KAPTAJ YAPIMI İNŞAATI İŞİ</t>
  </si>
  <si>
    <t>YERKOZLU KÖYÜ</t>
  </si>
  <si>
    <t>ULUKÖY KÖYÜ</t>
  </si>
  <si>
    <t>ÇAYDİBİ KÖYÜ</t>
  </si>
  <si>
    <t>ESENÇAY KÖYÜ</t>
  </si>
  <si>
    <t>MÜLKBÜKÜ KÖYÜ</t>
  </si>
  <si>
    <t>GEMİBÜKÜ KÖYÜ</t>
  </si>
  <si>
    <t>ILIPINAR KÖYÜ</t>
  </si>
  <si>
    <t>YEŞİLYURT KÖYÜ</t>
  </si>
  <si>
    <t>SEPETLİ- ARPADERESİ VE YEŞİLYURT KÖYLERİ</t>
  </si>
  <si>
    <t>SARAYCIK KÖYÜ 1400M İSALE HATTI İŞİ</t>
  </si>
  <si>
    <t>ALAN KÖYÜ</t>
  </si>
  <si>
    <t>130 M İSTİNAT DUVARI YAPIM İŞİ</t>
  </si>
  <si>
    <t xml:space="preserve">İÇME SUYU ŞEBEKE HATTI </t>
  </si>
  <si>
    <t>TERFİ HATTI YAPIM İŞİ</t>
  </si>
  <si>
    <t xml:space="preserve">DURUCASU </t>
  </si>
  <si>
    <t>DÖRTYOL KÖYÜ</t>
  </si>
  <si>
    <t>KARABÜK KÖYÜ</t>
  </si>
  <si>
    <t>İSALE HATTI YAPIMI İNŞAATI İŞİ</t>
  </si>
  <si>
    <t>DURUCASU</t>
  </si>
  <si>
    <t>İÇME SUYU ŞEBEKE HATTI YAPIMI İNŞAATI İŞİ</t>
  </si>
  <si>
    <t>KANALİZASYON ŞEBEKE HATTI YAPIMI İNŞAATI İŞİ</t>
  </si>
  <si>
    <t>ÇAL KÖYÜ</t>
  </si>
  <si>
    <t>BEDEN KÖYÜ</t>
  </si>
  <si>
    <t>ESLEMEZ KÖYÜ</t>
  </si>
  <si>
    <t>OVABAŞI KÖYÜ</t>
  </si>
  <si>
    <t>KIZILCA KÖYÜ</t>
  </si>
  <si>
    <t>PUSACIK KÖYÜ</t>
  </si>
  <si>
    <t>ÇAY KÖYÜ</t>
  </si>
  <si>
    <t>DEDE KÖY</t>
  </si>
  <si>
    <t>GÖL KÖY</t>
  </si>
  <si>
    <t>HIDIRLAR KÖY</t>
  </si>
  <si>
    <t>SARAYÖZÜ KÖYÜ</t>
  </si>
  <si>
    <t>TEPE KÖYÜ</t>
  </si>
  <si>
    <t>TUTKUNLAR KÖYÜ</t>
  </si>
  <si>
    <t>YUKARIOVACIK KÖYÜ</t>
  </si>
  <si>
    <t>KIZILCAÖREN KÖYÜ</t>
  </si>
  <si>
    <t>ARMUTLU KÖYÜ</t>
  </si>
  <si>
    <t>SAYGILI KÖYÜ</t>
  </si>
  <si>
    <t>DEREBAŞALAN KÖYÜ</t>
  </si>
  <si>
    <t>DEVECİ KÖYÜ</t>
  </si>
  <si>
    <t>BOYALI KÖYÜ</t>
  </si>
  <si>
    <t>KOLAY KÖYÜ</t>
  </si>
  <si>
    <t>ARUCAK KÖYÜ</t>
  </si>
  <si>
    <t>KANATPINAR KÖYÜ</t>
  </si>
  <si>
    <t>PEMPELİ KÖYÜ</t>
  </si>
  <si>
    <t>KONURALAN KÖYÜ</t>
  </si>
  <si>
    <t>HARMANCIK KÖYÜ</t>
  </si>
  <si>
    <t>YENİ KÖY</t>
  </si>
  <si>
    <t>ÇULPARA KÖYÜ</t>
  </si>
  <si>
    <t>KOYUNCU KÖYÜ</t>
  </si>
  <si>
    <t>KANALİZASYON ŞEBEKE HATTI YENİLEME İŞİ</t>
  </si>
  <si>
    <t>DEĞİRMENDERE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</si>
</sst>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TL&quot;"/>
  </numFmts>
  <fonts count="35">
    <font>
      <sz val="10"/>
      <name val="Arial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2"/>
      <name val="Arial"/>
      <family val="2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sz val="10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sz val="14"/>
      <name val="Arial"/>
      <family val="2"/>
      <charset val="162"/>
    </font>
    <font>
      <b/>
      <sz val="16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family val="2"/>
      <charset val="162"/>
    </font>
    <font>
      <sz val="12"/>
      <color rgb="FF0070C0"/>
      <name val="Arial"/>
      <family val="2"/>
      <charset val="162"/>
    </font>
    <font>
      <sz val="8"/>
      <color theme="0"/>
      <name val="Arial"/>
      <family val="2"/>
      <charset val="162"/>
    </font>
    <font>
      <sz val="10"/>
      <color theme="0"/>
      <name val="Arial"/>
      <family val="2"/>
      <charset val="162"/>
    </font>
    <font>
      <sz val="12"/>
      <color theme="9" tint="0.39997558519241921"/>
      <name val="Arial"/>
      <family val="2"/>
      <charset val="162"/>
    </font>
    <font>
      <sz val="10"/>
      <color theme="0" tint="-0.14999847407452621"/>
      <name val="Arial"/>
      <family val="2"/>
      <charset val="162"/>
    </font>
    <font>
      <b/>
      <sz val="11"/>
      <color rgb="FF0070C0"/>
      <name val="Arial"/>
      <family val="2"/>
      <charset val="162"/>
    </font>
    <font>
      <b/>
      <sz val="14"/>
      <color rgb="FF0070C0"/>
      <name val="Arial"/>
      <family val="2"/>
      <charset val="162"/>
    </font>
    <font>
      <b/>
      <sz val="12"/>
      <color rgb="FFFFFF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rgb="FFC00000"/>
      <name val="Arial"/>
      <family val="2"/>
      <charset val="162"/>
    </font>
    <font>
      <b/>
      <sz val="12"/>
      <color rgb="FF0070C0"/>
      <name val="Arial"/>
      <family val="2"/>
      <charset val="162"/>
    </font>
    <font>
      <b/>
      <sz val="10"/>
      <color rgb="FF7030A0"/>
      <name val="Arial"/>
      <family val="2"/>
      <charset val="162"/>
    </font>
    <font>
      <b/>
      <sz val="11"/>
      <color rgb="FF7030A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1"/>
      <name val="Arial Tur"/>
      <charset val="162"/>
    </font>
    <font>
      <sz val="11"/>
      <color rgb="FF00610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1" fillId="0" borderId="0"/>
    <xf numFmtId="0" fontId="18" fillId="0" borderId="0"/>
    <xf numFmtId="0" fontId="7" fillId="0" borderId="0"/>
    <xf numFmtId="0" fontId="7" fillId="0" borderId="0"/>
    <xf numFmtId="0" fontId="34" fillId="15" borderId="0" applyNumberFormat="0" applyBorder="0" applyAlignment="0" applyProtection="0"/>
  </cellStyleXfs>
  <cellXfs count="3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0" borderId="0" xfId="0" applyNumberFormat="1" applyFont="1"/>
    <xf numFmtId="4" fontId="9" fillId="0" borderId="0" xfId="0" applyNumberFormat="1" applyFont="1" applyFill="1" applyBorder="1" applyAlignment="1">
      <alignment vertical="center"/>
    </xf>
    <xf numFmtId="0" fontId="7" fillId="0" borderId="0" xfId="0" applyFont="1"/>
    <xf numFmtId="4" fontId="1" fillId="4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1" fillId="5" borderId="1" xfId="0" applyNumberFormat="1" applyFont="1" applyFill="1" applyBorder="1" applyAlignment="1">
      <alignment vertical="center"/>
    </xf>
    <xf numFmtId="4" fontId="7" fillId="0" borderId="0" xfId="0" applyNumberFormat="1" applyFont="1"/>
    <xf numFmtId="4" fontId="14" fillId="0" borderId="0" xfId="0" applyNumberFormat="1" applyFont="1"/>
    <xf numFmtId="4" fontId="7" fillId="0" borderId="0" xfId="0" applyNumberFormat="1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1" fillId="6" borderId="2" xfId="0" applyNumberFormat="1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0" fontId="17" fillId="0" borderId="0" xfId="0" applyFont="1"/>
    <xf numFmtId="0" fontId="1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right" indent="1"/>
    </xf>
    <xf numFmtId="0" fontId="7" fillId="8" borderId="12" xfId="0" applyFont="1" applyFill="1" applyBorder="1" applyAlignment="1">
      <alignment horizontal="center" wrapText="1"/>
    </xf>
    <xf numFmtId="0" fontId="12" fillId="8" borderId="12" xfId="0" applyFont="1" applyFill="1" applyBorder="1" applyAlignment="1">
      <alignment horizontal="center" wrapText="1"/>
    </xf>
    <xf numFmtId="0" fontId="7" fillId="8" borderId="13" xfId="0" applyFont="1" applyFill="1" applyBorder="1" applyAlignment="1">
      <alignment horizontal="center"/>
    </xf>
    <xf numFmtId="10" fontId="7" fillId="0" borderId="0" xfId="0" applyNumberFormat="1" applyFont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" fontId="21" fillId="0" borderId="0" xfId="0" applyNumberFormat="1" applyFont="1"/>
    <xf numFmtId="0" fontId="10" fillId="0" borderId="1" xfId="0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4" fontId="5" fillId="9" borderId="6" xfId="0" applyNumberFormat="1" applyFont="1" applyFill="1" applyBorder="1" applyAlignment="1">
      <alignment horizontal="right" vertical="center" indent="1"/>
    </xf>
    <xf numFmtId="0" fontId="5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23" fillId="0" borderId="0" xfId="0" applyNumberFormat="1" applyFont="1"/>
    <xf numFmtId="2" fontId="24" fillId="2" borderId="6" xfId="0" applyNumberFormat="1" applyFont="1" applyFill="1" applyBorder="1" applyAlignment="1">
      <alignment vertical="center"/>
    </xf>
    <xf numFmtId="3" fontId="25" fillId="2" borderId="6" xfId="0" applyNumberFormat="1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10" fontId="26" fillId="6" borderId="1" xfId="0" applyNumberFormat="1" applyFont="1" applyFill="1" applyBorder="1" applyAlignment="1">
      <alignment vertical="center"/>
    </xf>
    <xf numFmtId="10" fontId="27" fillId="6" borderId="1" xfId="0" applyNumberFormat="1" applyFont="1" applyFill="1" applyBorder="1" applyAlignment="1">
      <alignment vertical="center"/>
    </xf>
    <xf numFmtId="10" fontId="28" fillId="6" borderId="9" xfId="0" applyNumberFormat="1" applyFont="1" applyFill="1" applyBorder="1" applyAlignment="1">
      <alignment vertical="center"/>
    </xf>
    <xf numFmtId="10" fontId="29" fillId="6" borderId="1" xfId="0" applyNumberFormat="1" applyFont="1" applyFill="1" applyBorder="1" applyAlignment="1">
      <alignment vertical="center"/>
    </xf>
    <xf numFmtId="164" fontId="30" fillId="6" borderId="1" xfId="0" applyNumberFormat="1" applyFont="1" applyFill="1" applyBorder="1" applyAlignment="1">
      <alignment vertical="center"/>
    </xf>
    <xf numFmtId="164" fontId="31" fillId="6" borderId="1" xfId="0" applyNumberFormat="1" applyFont="1" applyFill="1" applyBorder="1" applyAlignment="1">
      <alignment vertical="center"/>
    </xf>
    <xf numFmtId="164" fontId="30" fillId="6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2" fillId="9" borderId="6" xfId="0" applyNumberFormat="1" applyFont="1" applyFill="1" applyBorder="1" applyAlignment="1">
      <alignment horizontal="right" vertical="center" indent="1"/>
    </xf>
    <xf numFmtId="4" fontId="3" fillId="5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4" fontId="0" fillId="0" borderId="0" xfId="0" applyNumberFormat="1"/>
    <xf numFmtId="4" fontId="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2" fontId="0" fillId="0" borderId="0" xfId="0" applyNumberFormat="1"/>
    <xf numFmtId="4" fontId="4" fillId="0" borderId="1" xfId="0" applyNumberFormat="1" applyFont="1" applyBorder="1" applyAlignment="1">
      <alignment horizontal="right" indent="1"/>
    </xf>
    <xf numFmtId="4" fontId="0" fillId="0" borderId="1" xfId="0" applyNumberFormat="1" applyBorder="1" applyAlignment="1">
      <alignment horizontal="right" vertical="center" wrapText="1"/>
    </xf>
    <xf numFmtId="4" fontId="0" fillId="7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22" fillId="0" borderId="16" xfId="0" applyFont="1" applyBorder="1" applyAlignment="1">
      <alignment horizontal="left" vertical="center"/>
    </xf>
    <xf numFmtId="0" fontId="7" fillId="7" borderId="4" xfId="0" applyFont="1" applyFill="1" applyBorder="1" applyAlignment="1">
      <alignment vertical="center" wrapText="1"/>
    </xf>
    <xf numFmtId="0" fontId="22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7" fillId="0" borderId="0" xfId="0" applyNumberFormat="1" applyFont="1" applyFill="1"/>
    <xf numFmtId="4" fontId="14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7" fillId="0" borderId="0" xfId="0" applyFont="1" applyFill="1"/>
    <xf numFmtId="0" fontId="0" fillId="0" borderId="0" xfId="0" applyFill="1"/>
    <xf numFmtId="4" fontId="0" fillId="0" borderId="0" xfId="0" applyNumberFormat="1" applyFill="1"/>
    <xf numFmtId="4" fontId="0" fillId="0" borderId="1" xfId="0" applyNumberFormat="1" applyBorder="1" applyAlignment="1">
      <alignment horizontal="right"/>
    </xf>
    <xf numFmtId="0" fontId="32" fillId="0" borderId="0" xfId="0" applyFont="1"/>
    <xf numFmtId="0" fontId="1" fillId="0" borderId="1" xfId="0" applyFont="1" applyBorder="1" applyAlignment="1">
      <alignment horizontal="center" vertical="center"/>
    </xf>
    <xf numFmtId="0" fontId="0" fillId="10" borderId="0" xfId="0" applyFill="1"/>
    <xf numFmtId="4" fontId="12" fillId="10" borderId="1" xfId="0" applyNumberFormat="1" applyFont="1" applyFill="1" applyBorder="1" applyAlignment="1">
      <alignment horizontal="right" indent="1"/>
    </xf>
    <xf numFmtId="4" fontId="12" fillId="10" borderId="1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horizontal="right" indent="1"/>
    </xf>
    <xf numFmtId="4" fontId="5" fillId="0" borderId="7" xfId="0" applyNumberFormat="1" applyFont="1" applyFill="1" applyBorder="1" applyAlignment="1">
      <alignment horizontal="right" vertical="center" indent="1"/>
    </xf>
    <xf numFmtId="3" fontId="33" fillId="0" borderId="1" xfId="0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25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3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vertical="center" wrapText="1"/>
    </xf>
    <xf numFmtId="4" fontId="0" fillId="11" borderId="23" xfId="0" applyNumberFormat="1" applyFont="1" applyFill="1" applyBorder="1" applyAlignment="1">
      <alignment horizontal="right" vertical="center" wrapText="1"/>
    </xf>
    <xf numFmtId="0" fontId="7" fillId="11" borderId="24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 wrapText="1"/>
    </xf>
    <xf numFmtId="4" fontId="0" fillId="11" borderId="1" xfId="0" applyNumberFormat="1" applyFont="1" applyFill="1" applyBorder="1" applyAlignment="1">
      <alignment horizontal="right" vertical="center" wrapText="1"/>
    </xf>
    <xf numFmtId="0" fontId="7" fillId="11" borderId="9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horizontal="center" vertical="center"/>
    </xf>
    <xf numFmtId="4" fontId="5" fillId="11" borderId="6" xfId="0" applyNumberFormat="1" applyFont="1" applyFill="1" applyBorder="1" applyAlignment="1">
      <alignment horizontal="right" vertical="center" wrapText="1"/>
    </xf>
    <xf numFmtId="0" fontId="7" fillId="11" borderId="7" xfId="0" applyFont="1" applyFill="1" applyBorder="1" applyAlignment="1">
      <alignment vertical="center" wrapText="1"/>
    </xf>
    <xf numFmtId="0" fontId="7" fillId="12" borderId="23" xfId="0" applyFont="1" applyFill="1" applyBorder="1" applyAlignment="1">
      <alignment vertical="center" wrapText="1"/>
    </xf>
    <xf numFmtId="4" fontId="7" fillId="12" borderId="23" xfId="0" applyNumberFormat="1" applyFont="1" applyFill="1" applyBorder="1" applyAlignment="1">
      <alignment vertical="center" wrapText="1"/>
    </xf>
    <xf numFmtId="4" fontId="0" fillId="12" borderId="23" xfId="0" applyNumberFormat="1" applyFont="1" applyFill="1" applyBorder="1" applyAlignment="1">
      <alignment horizontal="right" vertical="center" wrapText="1"/>
    </xf>
    <xf numFmtId="0" fontId="7" fillId="12" borderId="24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4" fontId="7" fillId="12" borderId="4" xfId="0" applyNumberFormat="1" applyFont="1" applyFill="1" applyBorder="1" applyAlignment="1">
      <alignment vertical="center" wrapText="1"/>
    </xf>
    <xf numFmtId="4" fontId="0" fillId="12" borderId="1" xfId="0" applyNumberFormat="1" applyFont="1" applyFill="1" applyBorder="1" applyAlignment="1">
      <alignment horizontal="right" vertical="center" wrapText="1"/>
    </xf>
    <xf numFmtId="0" fontId="7" fillId="12" borderId="9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4" fontId="7" fillId="12" borderId="1" xfId="0" applyNumberFormat="1" applyFont="1" applyFill="1" applyBorder="1" applyAlignment="1">
      <alignment vertical="center" wrapText="1"/>
    </xf>
    <xf numFmtId="0" fontId="5" fillId="12" borderId="6" xfId="0" applyFont="1" applyFill="1" applyBorder="1" applyAlignment="1">
      <alignment horizontal="center" vertical="center"/>
    </xf>
    <xf numFmtId="4" fontId="5" fillId="12" borderId="6" xfId="0" applyNumberFormat="1" applyFont="1" applyFill="1" applyBorder="1" applyAlignment="1">
      <alignment horizontal="right" vertical="center" wrapText="1"/>
    </xf>
    <xf numFmtId="0" fontId="7" fillId="12" borderId="7" xfId="0" applyFont="1" applyFill="1" applyBorder="1" applyAlignment="1">
      <alignment vertical="center" wrapText="1"/>
    </xf>
    <xf numFmtId="0" fontId="10" fillId="13" borderId="39" xfId="0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vertical="center" wrapText="1"/>
    </xf>
    <xf numFmtId="4" fontId="7" fillId="13" borderId="23" xfId="0" applyNumberFormat="1" applyFont="1" applyFill="1" applyBorder="1" applyAlignment="1">
      <alignment vertical="center" wrapText="1"/>
    </xf>
    <xf numFmtId="4" fontId="0" fillId="13" borderId="23" xfId="0" applyNumberFormat="1" applyFont="1" applyFill="1" applyBorder="1" applyAlignment="1">
      <alignment horizontal="right" vertical="center" wrapText="1"/>
    </xf>
    <xf numFmtId="0" fontId="7" fillId="13" borderId="24" xfId="0" applyFont="1" applyFill="1" applyBorder="1" applyAlignment="1">
      <alignment vertical="center" wrapText="1"/>
    </xf>
    <xf numFmtId="0" fontId="10" fillId="13" borderId="2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vertical="center" wrapText="1"/>
    </xf>
    <xf numFmtId="4" fontId="7" fillId="13" borderId="4" xfId="0" applyNumberFormat="1" applyFont="1" applyFill="1" applyBorder="1" applyAlignment="1">
      <alignment vertical="center" wrapText="1"/>
    </xf>
    <xf numFmtId="4" fontId="0" fillId="13" borderId="1" xfId="0" applyNumberFormat="1" applyFont="1" applyFill="1" applyBorder="1" applyAlignment="1">
      <alignment horizontal="right" vertical="center" wrapText="1"/>
    </xf>
    <xf numFmtId="0" fontId="7" fillId="13" borderId="9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vertical="center" wrapText="1"/>
    </xf>
    <xf numFmtId="4" fontId="7" fillId="13" borderId="1" xfId="0" applyNumberFormat="1" applyFont="1" applyFill="1" applyBorder="1" applyAlignment="1">
      <alignment vertical="center" wrapText="1"/>
    </xf>
    <xf numFmtId="0" fontId="5" fillId="13" borderId="6" xfId="0" applyFont="1" applyFill="1" applyBorder="1" applyAlignment="1">
      <alignment horizontal="center" vertical="center"/>
    </xf>
    <xf numFmtId="4" fontId="5" fillId="13" borderId="6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vertical="center" wrapText="1"/>
    </xf>
    <xf numFmtId="3" fontId="7" fillId="11" borderId="1" xfId="0" applyNumberFormat="1" applyFont="1" applyFill="1" applyBorder="1" applyAlignment="1">
      <alignment vertical="center" wrapText="1"/>
    </xf>
    <xf numFmtId="0" fontId="10" fillId="14" borderId="2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 wrapText="1"/>
    </xf>
    <xf numFmtId="4" fontId="7" fillId="14" borderId="1" xfId="0" applyNumberFormat="1" applyFont="1" applyFill="1" applyBorder="1" applyAlignment="1">
      <alignment vertical="center" wrapText="1"/>
    </xf>
    <xf numFmtId="4" fontId="0" fillId="14" borderId="1" xfId="0" applyNumberFormat="1" applyFont="1" applyFill="1" applyBorder="1" applyAlignment="1">
      <alignment horizontal="right" vertical="center" wrapText="1"/>
    </xf>
    <xf numFmtId="0" fontId="7" fillId="14" borderId="4" xfId="0" applyFont="1" applyFill="1" applyBorder="1" applyAlignment="1">
      <alignment vertical="center" wrapText="1"/>
    </xf>
    <xf numFmtId="4" fontId="7" fillId="14" borderId="4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 wrapText="1"/>
    </xf>
    <xf numFmtId="4" fontId="7" fillId="9" borderId="1" xfId="0" applyNumberFormat="1" applyFont="1" applyFill="1" applyBorder="1" applyAlignment="1">
      <alignment vertical="center" wrapText="1"/>
    </xf>
    <xf numFmtId="4" fontId="0" fillId="9" borderId="1" xfId="0" applyNumberFormat="1" applyFont="1" applyFill="1" applyBorder="1" applyAlignment="1">
      <alignment horizontal="right" vertical="center" wrapText="1"/>
    </xf>
    <xf numFmtId="0" fontId="7" fillId="9" borderId="4" xfId="0" applyFont="1" applyFill="1" applyBorder="1" applyAlignment="1">
      <alignment vertical="center" wrapText="1"/>
    </xf>
    <xf numFmtId="4" fontId="7" fillId="9" borderId="4" xfId="0" applyNumberFormat="1" applyFont="1" applyFill="1" applyBorder="1" applyAlignment="1">
      <alignment vertical="center" wrapText="1"/>
    </xf>
    <xf numFmtId="4" fontId="0" fillId="12" borderId="1" xfId="0" applyNumberFormat="1" applyFill="1" applyBorder="1" applyAlignment="1">
      <alignment horizontal="right" vertical="center"/>
    </xf>
    <xf numFmtId="0" fontId="5" fillId="12" borderId="42" xfId="0" applyFont="1" applyFill="1" applyBorder="1" applyAlignment="1">
      <alignment horizontal="right" vertical="center"/>
    </xf>
    <xf numFmtId="0" fontId="5" fillId="11" borderId="42" xfId="0" applyFont="1" applyFill="1" applyBorder="1" applyAlignment="1">
      <alignment horizontal="right" vertical="center"/>
    </xf>
    <xf numFmtId="0" fontId="10" fillId="14" borderId="39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vertical="center" wrapText="1"/>
    </xf>
    <xf numFmtId="4" fontId="7" fillId="14" borderId="23" xfId="0" applyNumberFormat="1" applyFont="1" applyFill="1" applyBorder="1" applyAlignment="1">
      <alignment vertical="center" wrapText="1"/>
    </xf>
    <xf numFmtId="4" fontId="0" fillId="14" borderId="23" xfId="0" applyNumberFormat="1" applyFont="1" applyFill="1" applyBorder="1" applyAlignment="1">
      <alignment horizontal="right" vertical="center" wrapText="1"/>
    </xf>
    <xf numFmtId="0" fontId="7" fillId="14" borderId="24" xfId="0" applyFont="1" applyFill="1" applyBorder="1" applyAlignment="1">
      <alignment vertical="center" wrapText="1"/>
    </xf>
    <xf numFmtId="0" fontId="7" fillId="14" borderId="9" xfId="0" applyFont="1" applyFill="1" applyBorder="1" applyAlignment="1">
      <alignment vertical="center" wrapText="1"/>
    </xf>
    <xf numFmtId="0" fontId="5" fillId="14" borderId="6" xfId="0" applyFont="1" applyFill="1" applyBorder="1" applyAlignment="1">
      <alignment horizontal="center" vertical="center"/>
    </xf>
    <xf numFmtId="0" fontId="5" fillId="14" borderId="42" xfId="0" applyFont="1" applyFill="1" applyBorder="1" applyAlignment="1">
      <alignment horizontal="right" vertical="center"/>
    </xf>
    <xf numFmtId="4" fontId="5" fillId="14" borderId="43" xfId="0" applyNumberFormat="1" applyFont="1" applyFill="1" applyBorder="1" applyAlignment="1">
      <alignment vertical="center"/>
    </xf>
    <xf numFmtId="4" fontId="5" fillId="14" borderId="6" xfId="0" applyNumberFormat="1" applyFont="1" applyFill="1" applyBorder="1" applyAlignment="1">
      <alignment horizontal="right" vertical="center" wrapText="1"/>
    </xf>
    <xf numFmtId="0" fontId="7" fillId="14" borderId="7" xfId="0" applyFont="1" applyFill="1" applyBorder="1" applyAlignment="1">
      <alignment vertical="center" wrapText="1"/>
    </xf>
    <xf numFmtId="0" fontId="10" fillId="9" borderId="39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vertical="center" wrapText="1"/>
    </xf>
    <xf numFmtId="4" fontId="7" fillId="9" borderId="23" xfId="0" applyNumberFormat="1" applyFont="1" applyFill="1" applyBorder="1" applyAlignment="1">
      <alignment vertical="center" wrapText="1"/>
    </xf>
    <xf numFmtId="4" fontId="0" fillId="9" borderId="23" xfId="0" applyNumberFormat="1" applyFont="1" applyFill="1" applyBorder="1" applyAlignment="1">
      <alignment horizontal="right" vertical="center" wrapText="1"/>
    </xf>
    <xf numFmtId="0" fontId="7" fillId="9" borderId="24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right" vertical="center"/>
    </xf>
    <xf numFmtId="4" fontId="5" fillId="9" borderId="6" xfId="0" applyNumberFormat="1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vertical="center" wrapText="1"/>
    </xf>
    <xf numFmtId="3" fontId="7" fillId="11" borderId="23" xfId="0" applyNumberFormat="1" applyFont="1" applyFill="1" applyBorder="1" applyAlignment="1">
      <alignment vertical="center" wrapText="1"/>
    </xf>
    <xf numFmtId="165" fontId="0" fillId="11" borderId="23" xfId="0" applyNumberFormat="1" applyFont="1" applyFill="1" applyBorder="1" applyAlignment="1">
      <alignment horizontal="right" vertical="center" wrapText="1"/>
    </xf>
    <xf numFmtId="0" fontId="10" fillId="13" borderId="15" xfId="0" applyFont="1" applyFill="1" applyBorder="1" applyAlignment="1">
      <alignment horizontal="center" vertical="center"/>
    </xf>
    <xf numFmtId="4" fontId="7" fillId="13" borderId="1" xfId="0" applyNumberFormat="1" applyFont="1" applyFill="1" applyBorder="1" applyAlignment="1">
      <alignment horizontal="right" vertical="center" wrapText="1"/>
    </xf>
    <xf numFmtId="0" fontId="7" fillId="12" borderId="11" xfId="0" applyFont="1" applyFill="1" applyBorder="1" applyAlignment="1">
      <alignment vertical="center" wrapText="1"/>
    </xf>
    <xf numFmtId="2" fontId="19" fillId="0" borderId="1" xfId="0" applyNumberFormat="1" applyFont="1" applyBorder="1" applyAlignment="1">
      <alignment horizontal="right" vertical="center"/>
    </xf>
    <xf numFmtId="2" fontId="19" fillId="0" borderId="1" xfId="0" applyNumberFormat="1" applyFont="1" applyFill="1" applyBorder="1" applyAlignment="1">
      <alignment horizontal="right" vertical="center"/>
    </xf>
    <xf numFmtId="3" fontId="7" fillId="11" borderId="4" xfId="0" applyNumberFormat="1" applyFont="1" applyFill="1" applyBorder="1" applyAlignment="1">
      <alignment vertical="center" wrapText="1"/>
    </xf>
    <xf numFmtId="4" fontId="5" fillId="12" borderId="6" xfId="0" applyNumberFormat="1" applyFont="1" applyFill="1" applyBorder="1" applyAlignment="1">
      <alignment vertical="center"/>
    </xf>
    <xf numFmtId="4" fontId="0" fillId="14" borderId="4" xfId="0" applyNumberFormat="1" applyFont="1" applyFill="1" applyBorder="1" applyAlignment="1">
      <alignment horizontal="right" vertical="center" wrapText="1"/>
    </xf>
    <xf numFmtId="0" fontId="7" fillId="14" borderId="21" xfId="0" applyFont="1" applyFill="1" applyBorder="1" applyAlignment="1">
      <alignment vertical="center" wrapText="1"/>
    </xf>
    <xf numFmtId="4" fontId="5" fillId="9" borderId="6" xfId="0" applyNumberFormat="1" applyFont="1" applyFill="1" applyBorder="1" applyAlignment="1">
      <alignment vertical="center"/>
    </xf>
    <xf numFmtId="0" fontId="7" fillId="11" borderId="21" xfId="0" applyFont="1" applyFill="1" applyBorder="1" applyAlignment="1">
      <alignment vertical="center" wrapText="1"/>
    </xf>
    <xf numFmtId="4" fontId="5" fillId="14" borderId="6" xfId="0" applyNumberFormat="1" applyFont="1" applyFill="1" applyBorder="1" applyAlignment="1">
      <alignment vertical="center"/>
    </xf>
    <xf numFmtId="3" fontId="5" fillId="11" borderId="6" xfId="0" applyNumberFormat="1" applyFont="1" applyFill="1" applyBorder="1" applyAlignment="1">
      <alignment vertical="center"/>
    </xf>
    <xf numFmtId="4" fontId="7" fillId="13" borderId="23" xfId="0" applyNumberFormat="1" applyFont="1" applyFill="1" applyBorder="1" applyAlignment="1">
      <alignment horizontal="right" vertical="center" wrapText="1"/>
    </xf>
    <xf numFmtId="0" fontId="10" fillId="13" borderId="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right" vertical="center" wrapText="1"/>
    </xf>
    <xf numFmtId="4" fontId="10" fillId="13" borderId="6" xfId="0" applyNumberFormat="1" applyFont="1" applyFill="1" applyBorder="1" applyAlignment="1">
      <alignment horizontal="right" vertical="center" wrapText="1"/>
    </xf>
    <xf numFmtId="4" fontId="5" fillId="13" borderId="6" xfId="0" applyNumberFormat="1" applyFont="1" applyFill="1" applyBorder="1" applyAlignment="1">
      <alignment vertical="center" wrapText="1"/>
    </xf>
    <xf numFmtId="0" fontId="5" fillId="13" borderId="48" xfId="0" applyFont="1" applyFill="1" applyBorder="1" applyAlignment="1">
      <alignment horizontal="right" vertical="center"/>
    </xf>
    <xf numFmtId="4" fontId="5" fillId="13" borderId="6" xfId="0" applyNumberFormat="1" applyFont="1" applyFill="1" applyBorder="1" applyAlignment="1">
      <alignment vertical="center"/>
    </xf>
    <xf numFmtId="4" fontId="0" fillId="13" borderId="4" xfId="0" applyNumberFormat="1" applyFont="1" applyFill="1" applyBorder="1" applyAlignment="1">
      <alignment horizontal="right" vertical="center" wrapText="1"/>
    </xf>
    <xf numFmtId="0" fontId="7" fillId="13" borderId="21" xfId="0" applyFont="1" applyFill="1" applyBorder="1" applyAlignment="1">
      <alignment vertical="center" wrapText="1"/>
    </xf>
    <xf numFmtId="4" fontId="5" fillId="11" borderId="6" xfId="0" applyNumberFormat="1" applyFont="1" applyFill="1" applyBorder="1" applyAlignment="1">
      <alignment vertical="center"/>
    </xf>
    <xf numFmtId="4" fontId="7" fillId="12" borderId="32" xfId="0" applyNumberFormat="1" applyFont="1" applyFill="1" applyBorder="1" applyAlignment="1">
      <alignment horizontal="right" vertical="center"/>
    </xf>
    <xf numFmtId="4" fontId="0" fillId="11" borderId="4" xfId="0" applyNumberFormat="1" applyFont="1" applyFill="1" applyBorder="1" applyAlignment="1">
      <alignment horizontal="right" vertical="center" wrapText="1"/>
    </xf>
    <xf numFmtId="4" fontId="5" fillId="13" borderId="6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vertical="center" wrapText="1"/>
    </xf>
    <xf numFmtId="4" fontId="7" fillId="12" borderId="12" xfId="0" applyNumberFormat="1" applyFont="1" applyFill="1" applyBorder="1" applyAlignment="1">
      <alignment vertical="center" wrapText="1"/>
    </xf>
    <xf numFmtId="4" fontId="0" fillId="12" borderId="12" xfId="0" applyNumberFormat="1" applyFont="1" applyFill="1" applyBorder="1" applyAlignment="1">
      <alignment horizontal="right" vertical="center" wrapText="1"/>
    </xf>
    <xf numFmtId="0" fontId="7" fillId="12" borderId="20" xfId="0" applyFont="1" applyFill="1" applyBorder="1" applyAlignment="1">
      <alignment vertical="center" wrapText="1"/>
    </xf>
    <xf numFmtId="0" fontId="16" fillId="0" borderId="12" xfId="0" applyFont="1" applyBorder="1"/>
    <xf numFmtId="0" fontId="7" fillId="0" borderId="0" xfId="0" applyFont="1" applyFill="1" applyBorder="1"/>
    <xf numFmtId="3" fontId="16" fillId="0" borderId="50" xfId="0" applyNumberFormat="1" applyFont="1" applyBorder="1"/>
    <xf numFmtId="0" fontId="7" fillId="12" borderId="39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7" fillId="11" borderId="39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7" fillId="13" borderId="39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4" fontId="1" fillId="0" borderId="1" xfId="0" applyNumberFormat="1" applyFont="1" applyBorder="1"/>
    <xf numFmtId="4" fontId="7" fillId="0" borderId="1" xfId="0" applyNumberFormat="1" applyFont="1" applyBorder="1" applyAlignment="1">
      <alignment vertical="center"/>
    </xf>
    <xf numFmtId="4" fontId="1" fillId="12" borderId="6" xfId="0" applyNumberFormat="1" applyFont="1" applyFill="1" applyBorder="1" applyAlignment="1">
      <alignment vertical="center"/>
    </xf>
    <xf numFmtId="4" fontId="1" fillId="9" borderId="6" xfId="0" applyNumberFormat="1" applyFont="1" applyFill="1" applyBorder="1" applyAlignment="1">
      <alignment vertical="center"/>
    </xf>
    <xf numFmtId="4" fontId="7" fillId="12" borderId="24" xfId="0" applyNumberFormat="1" applyFont="1" applyFill="1" applyBorder="1" applyAlignment="1">
      <alignment horizontal="left" vertical="center" wrapText="1"/>
    </xf>
    <xf numFmtId="4" fontId="7" fillId="12" borderId="9" xfId="0" applyNumberFormat="1" applyFont="1" applyFill="1" applyBorder="1" applyAlignment="1">
      <alignment horizontal="left" vertical="center" wrapText="1"/>
    </xf>
    <xf numFmtId="0" fontId="7" fillId="11" borderId="15" xfId="0" applyFont="1" applyFill="1" applyBorder="1" applyAlignment="1">
      <alignment horizontal="center" vertical="center"/>
    </xf>
    <xf numFmtId="1" fontId="5" fillId="11" borderId="6" xfId="0" applyNumberFormat="1" applyFont="1" applyFill="1" applyBorder="1" applyAlignment="1">
      <alignment vertical="center"/>
    </xf>
    <xf numFmtId="4" fontId="34" fillId="9" borderId="23" xfId="5" applyNumberForma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right" indent="2"/>
    </xf>
    <xf numFmtId="0" fontId="7" fillId="8" borderId="27" xfId="0" applyFont="1" applyFill="1" applyBorder="1" applyAlignment="1">
      <alignment horizontal="right" indent="2"/>
    </xf>
    <xf numFmtId="0" fontId="7" fillId="8" borderId="15" xfId="0" applyFont="1" applyFill="1" applyBorder="1" applyAlignment="1">
      <alignment horizontal="right" indent="2"/>
    </xf>
    <xf numFmtId="0" fontId="3" fillId="9" borderId="1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16" fillId="8" borderId="22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right" indent="2"/>
    </xf>
    <xf numFmtId="0" fontId="7" fillId="8" borderId="25" xfId="0" applyFont="1" applyFill="1" applyBorder="1" applyAlignment="1">
      <alignment horizontal="right" indent="2"/>
    </xf>
    <xf numFmtId="0" fontId="7" fillId="8" borderId="26" xfId="0" applyFont="1" applyFill="1" applyBorder="1" applyAlignment="1">
      <alignment horizontal="right" indent="2"/>
    </xf>
    <xf numFmtId="0" fontId="5" fillId="0" borderId="30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1" fillId="12" borderId="38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0" fontId="1" fillId="12" borderId="4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9" borderId="38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14" borderId="38" xfId="0" applyFont="1" applyFill="1" applyBorder="1" applyAlignment="1">
      <alignment horizontal="center" vertical="center" wrapText="1"/>
    </xf>
    <xf numFmtId="0" fontId="1" fillId="14" borderId="40" xfId="0" applyFont="1" applyFill="1" applyBorder="1" applyAlignment="1">
      <alignment horizontal="center" vertical="center" wrapText="1"/>
    </xf>
    <xf numFmtId="0" fontId="1" fillId="14" borderId="41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40" xfId="0" applyFont="1" applyFill="1" applyBorder="1" applyAlignment="1">
      <alignment horizontal="center" vertical="center" wrapText="1"/>
    </xf>
    <xf numFmtId="0" fontId="1" fillId="11" borderId="41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 vertical="center" wrapText="1"/>
    </xf>
    <xf numFmtId="0" fontId="7" fillId="13" borderId="40" xfId="0" applyFont="1" applyFill="1" applyBorder="1" applyAlignment="1">
      <alignment horizontal="center" vertical="center" wrapText="1"/>
    </xf>
    <xf numFmtId="0" fontId="7" fillId="13" borderId="41" xfId="0" applyFont="1" applyFill="1" applyBorder="1" applyAlignment="1">
      <alignment horizontal="center" vertical="center" wrapText="1"/>
    </xf>
    <xf numFmtId="0" fontId="1" fillId="13" borderId="40" xfId="0" applyFont="1" applyFill="1" applyBorder="1" applyAlignment="1">
      <alignment horizontal="center" vertical="center" wrapText="1"/>
    </xf>
    <xf numFmtId="0" fontId="1" fillId="13" borderId="41" xfId="0" applyFont="1" applyFill="1" applyBorder="1" applyAlignment="1">
      <alignment horizontal="center" vertical="center" wrapText="1"/>
    </xf>
    <xf numFmtId="0" fontId="1" fillId="13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6">
    <cellStyle name="İyi" xfId="5" builtinId="26"/>
    <cellStyle name="Normal" xfId="0" builtinId="0"/>
    <cellStyle name="Normal 11" xfId="1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5"/>
  <sheetViews>
    <sheetView view="pageBreakPreview" zoomScale="90" zoomScaleNormal="8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7" sqref="O17"/>
    </sheetView>
  </sheetViews>
  <sheetFormatPr defaultColWidth="9.109375" defaultRowHeight="13.2"/>
  <cols>
    <col min="1" max="1" width="17.44140625" style="7" customWidth="1"/>
    <col min="2" max="2" width="21.44140625" style="7" customWidth="1"/>
    <col min="3" max="3" width="8.5546875" style="7" customWidth="1"/>
    <col min="4" max="4" width="14.88671875" style="7" customWidth="1"/>
    <col min="5" max="5" width="10.6640625" style="7" customWidth="1"/>
    <col min="6" max="6" width="17.33203125" style="7" customWidth="1"/>
    <col min="7" max="7" width="6.6640625" style="7" customWidth="1"/>
    <col min="8" max="8" width="15.88671875" style="7" customWidth="1"/>
    <col min="9" max="9" width="15.6640625" style="7" customWidth="1"/>
    <col min="10" max="10" width="6.6640625" style="7" customWidth="1"/>
    <col min="11" max="11" width="17.109375" style="7" customWidth="1"/>
    <col min="12" max="12" width="13.33203125" style="7" customWidth="1"/>
    <col min="13" max="13" width="6.88671875" style="7" customWidth="1"/>
    <col min="14" max="14" width="17.6640625" style="7" customWidth="1"/>
    <col min="15" max="15" width="19" style="7" customWidth="1"/>
    <col min="16" max="17" width="0.44140625" style="7" hidden="1" customWidth="1"/>
    <col min="18" max="18" width="1.44140625" style="7" hidden="1" customWidth="1"/>
    <col min="19" max="19" width="0.6640625" style="7" hidden="1" customWidth="1"/>
    <col min="20" max="20" width="11.33203125" style="7" hidden="1" customWidth="1"/>
    <col min="21" max="22" width="16.88671875" style="7" customWidth="1"/>
    <col min="23" max="23" width="24.109375" style="7" customWidth="1"/>
    <col min="24" max="25" width="21.44140625" style="7" customWidth="1"/>
    <col min="26" max="26" width="25" style="7" customWidth="1"/>
    <col min="27" max="27" width="12.88671875" style="7" hidden="1" customWidth="1"/>
    <col min="28" max="28" width="24" style="7" customWidth="1"/>
    <col min="29" max="16384" width="9.109375" style="7"/>
  </cols>
  <sheetData>
    <row r="1" spans="1:28" ht="35.1" customHeight="1">
      <c r="A1" s="294" t="s">
        <v>195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6"/>
      <c r="P1" s="297" t="s">
        <v>26</v>
      </c>
      <c r="Q1" s="298" t="s">
        <v>13</v>
      </c>
      <c r="R1" s="9"/>
    </row>
    <row r="2" spans="1:28" ht="20.100000000000001" customHeight="1">
      <c r="A2" s="299" t="s">
        <v>0</v>
      </c>
      <c r="B2" s="300" t="s">
        <v>196</v>
      </c>
      <c r="C2" s="302" t="s">
        <v>12</v>
      </c>
      <c r="D2" s="303"/>
      <c r="E2" s="303"/>
      <c r="F2" s="303"/>
      <c r="G2" s="303"/>
      <c r="H2" s="303"/>
      <c r="I2" s="304"/>
      <c r="J2" s="305" t="s">
        <v>54</v>
      </c>
      <c r="K2" s="306"/>
      <c r="L2" s="292" t="s">
        <v>50</v>
      </c>
      <c r="M2" s="313" t="s">
        <v>49</v>
      </c>
      <c r="N2" s="314"/>
      <c r="O2" s="309" t="s">
        <v>93</v>
      </c>
      <c r="P2" s="297"/>
      <c r="Q2" s="298"/>
      <c r="R2" s="10"/>
      <c r="U2" s="298" t="s">
        <v>94</v>
      </c>
      <c r="V2" s="317" t="s">
        <v>107</v>
      </c>
      <c r="W2" s="317" t="s">
        <v>108</v>
      </c>
      <c r="X2" s="317" t="s">
        <v>51</v>
      </c>
    </row>
    <row r="3" spans="1:28" ht="63.75" customHeight="1">
      <c r="A3" s="299"/>
      <c r="B3" s="301"/>
      <c r="C3" s="311" t="s">
        <v>104</v>
      </c>
      <c r="D3" s="312"/>
      <c r="E3" s="311" t="s">
        <v>105</v>
      </c>
      <c r="F3" s="312"/>
      <c r="G3" s="318" t="s">
        <v>106</v>
      </c>
      <c r="H3" s="319"/>
      <c r="I3" s="1" t="s">
        <v>14</v>
      </c>
      <c r="J3" s="307"/>
      <c r="K3" s="308"/>
      <c r="L3" s="293"/>
      <c r="M3" s="315"/>
      <c r="N3" s="316"/>
      <c r="O3" s="310"/>
      <c r="P3" s="297"/>
      <c r="Q3" s="298"/>
      <c r="R3" s="55" t="s">
        <v>17</v>
      </c>
      <c r="S3" s="11" t="s">
        <v>16</v>
      </c>
      <c r="T3" s="54" t="s">
        <v>15</v>
      </c>
      <c r="U3" s="298"/>
      <c r="V3" s="317"/>
      <c r="W3" s="317"/>
      <c r="X3" s="317"/>
      <c r="Y3" s="75" t="s">
        <v>52</v>
      </c>
      <c r="Z3" s="53" t="s">
        <v>53</v>
      </c>
      <c r="AA3" s="43">
        <v>0.3</v>
      </c>
    </row>
    <row r="4" spans="1:28" ht="39.9" customHeight="1">
      <c r="A4" s="35" t="s">
        <v>1</v>
      </c>
      <c r="B4" s="69">
        <v>18175970</v>
      </c>
      <c r="C4" s="233">
        <f>MERKEZ!E23</f>
        <v>0</v>
      </c>
      <c r="D4" s="233">
        <f>MERKEZ!E23</f>
        <v>0</v>
      </c>
      <c r="E4" s="37">
        <f>MERKEZ!D79</f>
        <v>22800</v>
      </c>
      <c r="F4" s="28">
        <f>MERKEZ!E79</f>
        <v>2690400</v>
      </c>
      <c r="G4" s="29">
        <f>MERKEZ!B18</f>
        <v>1</v>
      </c>
      <c r="H4" s="67">
        <f>MERKEZ!E18</f>
        <v>1890000</v>
      </c>
      <c r="I4" s="3">
        <f>SUM(D4+F4+H4)</f>
        <v>4580400</v>
      </c>
      <c r="J4" s="30">
        <f>MERKEZ!B13</f>
        <v>5</v>
      </c>
      <c r="K4" s="31">
        <f>MERKEZ!E13</f>
        <v>8092779</v>
      </c>
      <c r="L4" s="67">
        <v>50000</v>
      </c>
      <c r="M4" s="30">
        <f>MERKEZ!B84</f>
        <v>0</v>
      </c>
      <c r="N4" s="67">
        <f>MERKEZ!E84</f>
        <v>0</v>
      </c>
      <c r="O4" s="32">
        <f>B4*0.3</f>
        <v>5452791</v>
      </c>
      <c r="P4" s="8">
        <f>SUM(D4+O4)</f>
        <v>5452791</v>
      </c>
      <c r="Q4" s="4">
        <f t="shared" ref="Q4:Q10" si="0">SUM(N4+F4+K4+H4+L4)</f>
        <v>12723179</v>
      </c>
      <c r="R4" s="59">
        <f t="shared" ref="R4:R9" si="1">SUM(B4-(P4+Q4))</f>
        <v>0</v>
      </c>
      <c r="S4" s="13">
        <v>0</v>
      </c>
      <c r="T4" s="14">
        <f>SUM((P4+Q4)-S4)</f>
        <v>18175970</v>
      </c>
      <c r="U4" s="282">
        <f>B4-O4</f>
        <v>12723179</v>
      </c>
      <c r="V4" s="74">
        <f>MERKEZ!E85</f>
        <v>12673179</v>
      </c>
      <c r="W4" s="74">
        <f>U4-V4-L4</f>
        <v>0</v>
      </c>
      <c r="X4" s="74">
        <f>B4-O4-L4</f>
        <v>12673179</v>
      </c>
      <c r="Y4" s="74">
        <f>I4+K4+N4</f>
        <v>12673179</v>
      </c>
      <c r="Z4" s="73">
        <f>L4+O4+Y4</f>
        <v>18175970</v>
      </c>
      <c r="AA4" s="15">
        <f>SUM(B4)*$AA$3</f>
        <v>5452791</v>
      </c>
      <c r="AB4" s="13"/>
    </row>
    <row r="5" spans="1:28" ht="39.9" customHeight="1">
      <c r="A5" s="35" t="s">
        <v>2</v>
      </c>
      <c r="B5" s="69">
        <v>4832952</v>
      </c>
      <c r="C5" s="233">
        <f>GÖYNÜCEK!D19</f>
        <v>0</v>
      </c>
      <c r="D5" s="233">
        <f>GÖYNÜCEK!E19</f>
        <v>0</v>
      </c>
      <c r="E5" s="37">
        <f>GÖYNÜCEK!D27</f>
        <v>2000</v>
      </c>
      <c r="F5" s="28">
        <f>GÖYNÜCEK!E27</f>
        <v>236000</v>
      </c>
      <c r="G5" s="29">
        <f>GÖYNÜCEK!B14</f>
        <v>0</v>
      </c>
      <c r="H5" s="31">
        <f>GÖYNÜCEK!E14</f>
        <v>0</v>
      </c>
      <c r="I5" s="3">
        <f t="shared" ref="I5:I10" si="2">SUM(D5+F5+H5)</f>
        <v>236000</v>
      </c>
      <c r="J5" s="30">
        <f>GÖYNÜCEK!B9</f>
        <v>4</v>
      </c>
      <c r="K5" s="31">
        <f>GÖYNÜCEK!E9</f>
        <v>3002078</v>
      </c>
      <c r="L5" s="67">
        <v>144988.4</v>
      </c>
      <c r="M5" s="30">
        <f>GÖYNÜCEK!B32</f>
        <v>0</v>
      </c>
      <c r="N5" s="31">
        <f>GÖYNÜCEK!E32</f>
        <v>0</v>
      </c>
      <c r="O5" s="32">
        <f>B5*0.3</f>
        <v>1449885.5999999999</v>
      </c>
      <c r="P5" s="8">
        <f t="shared" ref="P5:P10" si="3">SUM(D5+O5)</f>
        <v>1449885.5999999999</v>
      </c>
      <c r="Q5" s="4">
        <f t="shared" si="0"/>
        <v>3383066.4</v>
      </c>
      <c r="R5" s="59">
        <f t="shared" si="1"/>
        <v>0</v>
      </c>
      <c r="S5" s="13">
        <v>0</v>
      </c>
      <c r="T5" s="14">
        <f t="shared" ref="T5:T10" si="4">SUM((P5+Q5)-S5)</f>
        <v>4832952</v>
      </c>
      <c r="U5" s="282">
        <f t="shared" ref="U5:U11" si="5">B5-O5</f>
        <v>3383066.4000000004</v>
      </c>
      <c r="V5" s="74">
        <f>GÖYNÜCEK!E33</f>
        <v>3238078</v>
      </c>
      <c r="W5" s="74">
        <f t="shared" ref="W5:W10" si="6">U5-V5-L5</f>
        <v>3.7834979593753815E-10</v>
      </c>
      <c r="X5" s="74">
        <f t="shared" ref="X5:X10" si="7">B5-O5-L5</f>
        <v>3238078.0000000005</v>
      </c>
      <c r="Y5" s="74">
        <f t="shared" ref="Y5:Y10" si="8">I5+K5+N5</f>
        <v>3238078</v>
      </c>
      <c r="Z5" s="73">
        <f t="shared" ref="Z5:Z10" si="9">L5+O5+Y5</f>
        <v>4832952</v>
      </c>
      <c r="AA5" s="15">
        <f t="shared" ref="AA5:AA10" si="10">SUM(B5)*$AA$3</f>
        <v>1449885.5999999999</v>
      </c>
      <c r="AB5" s="13"/>
    </row>
    <row r="6" spans="1:28" ht="39.9" customHeight="1">
      <c r="A6" s="34" t="s">
        <v>3</v>
      </c>
      <c r="B6" s="69">
        <v>6030956</v>
      </c>
      <c r="C6" s="233">
        <f>GÜMÜŞHACIKÖY!D19</f>
        <v>0</v>
      </c>
      <c r="D6" s="233">
        <f>GÜMÜŞHACIKÖY!E19</f>
        <v>0</v>
      </c>
      <c r="E6" s="37">
        <f>GÜMÜŞHACIKÖY!D27</f>
        <v>1250</v>
      </c>
      <c r="F6" s="28">
        <f>GÜMÜŞHACIKÖY!E27</f>
        <v>147500</v>
      </c>
      <c r="G6" s="29">
        <f>GÜMÜŞHACIKÖY!B14</f>
        <v>1</v>
      </c>
      <c r="H6" s="31">
        <f>GÜMÜŞHACIKÖY!E14</f>
        <v>680000</v>
      </c>
      <c r="I6" s="3">
        <f t="shared" si="2"/>
        <v>827500</v>
      </c>
      <c r="J6" s="30">
        <f>GÜMÜŞHACIKÖY!B9</f>
        <v>4</v>
      </c>
      <c r="K6" s="31">
        <f>GÜMÜŞHACIKÖY!E9</f>
        <v>2642500</v>
      </c>
      <c r="L6" s="67">
        <v>151669.20000000001</v>
      </c>
      <c r="M6" s="30">
        <f>GÜMÜŞHACIKÖY!B32</f>
        <v>1</v>
      </c>
      <c r="N6" s="31">
        <f>GÜMÜŞHACIKÖY!E32</f>
        <v>600000</v>
      </c>
      <c r="O6" s="32">
        <f t="shared" ref="O6:O10" si="11">B6*0.3</f>
        <v>1809286.8</v>
      </c>
      <c r="P6" s="8">
        <f t="shared" si="3"/>
        <v>1809286.8</v>
      </c>
      <c r="Q6" s="4">
        <f t="shared" si="0"/>
        <v>4221669.2</v>
      </c>
      <c r="R6" s="59">
        <f t="shared" si="1"/>
        <v>0</v>
      </c>
      <c r="S6" s="13">
        <v>0</v>
      </c>
      <c r="T6" s="14">
        <f t="shared" si="4"/>
        <v>6030956</v>
      </c>
      <c r="U6" s="282">
        <f t="shared" si="5"/>
        <v>4221669.2</v>
      </c>
      <c r="V6" s="74">
        <f>GÜMÜŞHACIKÖY!E33</f>
        <v>4070000</v>
      </c>
      <c r="W6" s="74">
        <f t="shared" si="6"/>
        <v>0</v>
      </c>
      <c r="X6" s="74">
        <f t="shared" si="7"/>
        <v>4070000</v>
      </c>
      <c r="Y6" s="74">
        <f t="shared" si="8"/>
        <v>4070000</v>
      </c>
      <c r="Z6" s="73">
        <f t="shared" si="9"/>
        <v>6030956</v>
      </c>
      <c r="AA6" s="15">
        <f t="shared" si="10"/>
        <v>1809286.8</v>
      </c>
      <c r="AB6" s="13"/>
    </row>
    <row r="7" spans="1:28" ht="39.9" customHeight="1">
      <c r="A7" s="35" t="s">
        <v>4</v>
      </c>
      <c r="B7" s="69">
        <v>2133641</v>
      </c>
      <c r="C7" s="233">
        <f>HAMAMÖZÜ!D18</f>
        <v>0</v>
      </c>
      <c r="D7" s="233">
        <f>HAMAMÖZÜ!E18</f>
        <v>0</v>
      </c>
      <c r="E7" s="37">
        <f>HAMAMÖZÜ!D32</f>
        <v>2360</v>
      </c>
      <c r="F7" s="28">
        <f>HAMAMÖZÜ!E32</f>
        <v>278480</v>
      </c>
      <c r="G7" s="29">
        <f>HAMAMÖZÜ!B13</f>
        <v>0</v>
      </c>
      <c r="H7" s="31">
        <f>HAMAMÖZÜ!E13</f>
        <v>0</v>
      </c>
      <c r="I7" s="3">
        <f t="shared" si="2"/>
        <v>278480</v>
      </c>
      <c r="J7" s="30">
        <f>HAMAMÖZÜ!B8</f>
        <v>2</v>
      </c>
      <c r="K7" s="31">
        <f>HAMAMÖZÜ!E8</f>
        <v>1151059.47</v>
      </c>
      <c r="L7" s="67">
        <v>64009.23</v>
      </c>
      <c r="M7" s="30">
        <f>HAMAMÖZÜ!B37</f>
        <v>0</v>
      </c>
      <c r="N7" s="31">
        <f>HAMAMÖZÜ!E37</f>
        <v>0</v>
      </c>
      <c r="O7" s="32">
        <f t="shared" si="11"/>
        <v>640092.29999999993</v>
      </c>
      <c r="P7" s="8">
        <f t="shared" si="3"/>
        <v>640092.29999999993</v>
      </c>
      <c r="Q7" s="4">
        <f t="shared" si="0"/>
        <v>1493548.7</v>
      </c>
      <c r="R7" s="59">
        <f t="shared" si="1"/>
        <v>0</v>
      </c>
      <c r="S7" s="13">
        <v>0</v>
      </c>
      <c r="T7" s="14">
        <f t="shared" si="4"/>
        <v>2133641</v>
      </c>
      <c r="U7" s="282">
        <f t="shared" si="5"/>
        <v>1493548.7000000002</v>
      </c>
      <c r="V7" s="74">
        <f>HAMAMÖZÜ!E38</f>
        <v>1429539.47</v>
      </c>
      <c r="W7" s="74">
        <f>U7-V7-L7</f>
        <v>2.1100277081131935E-10</v>
      </c>
      <c r="X7" s="74">
        <f t="shared" si="7"/>
        <v>1429539.4700000002</v>
      </c>
      <c r="Y7" s="74">
        <f t="shared" si="8"/>
        <v>1429539.47</v>
      </c>
      <c r="Z7" s="73">
        <f t="shared" si="9"/>
        <v>2133641</v>
      </c>
      <c r="AA7" s="15">
        <f t="shared" si="10"/>
        <v>640092.29999999993</v>
      </c>
      <c r="AB7" s="13"/>
    </row>
    <row r="8" spans="1:28" s="104" customFormat="1" ht="39.9" customHeight="1">
      <c r="A8" s="92" t="s">
        <v>5</v>
      </c>
      <c r="B8" s="69">
        <v>10467454</v>
      </c>
      <c r="C8" s="234">
        <f>MERZİFON!D24</f>
        <v>0</v>
      </c>
      <c r="D8" s="233">
        <f>MERZİFON!E24</f>
        <v>0</v>
      </c>
      <c r="E8" s="94">
        <f>MERZİFON!D41</f>
        <v>6400</v>
      </c>
      <c r="F8" s="95">
        <f>MERZİFON!E41</f>
        <v>755200</v>
      </c>
      <c r="G8" s="30">
        <f>MERZİFON!B19</f>
        <v>2</v>
      </c>
      <c r="H8" s="93">
        <f>MERZİFON!E19</f>
        <v>950000</v>
      </c>
      <c r="I8" s="3">
        <f t="shared" si="2"/>
        <v>1705200</v>
      </c>
      <c r="J8" s="30">
        <f>MERZİFON!B14</f>
        <v>7</v>
      </c>
      <c r="K8" s="93">
        <f>MERZİFON!E14</f>
        <v>4831800</v>
      </c>
      <c r="L8" s="96">
        <v>100000</v>
      </c>
      <c r="M8" s="30">
        <f>MERZİFON!B46</f>
        <v>2</v>
      </c>
      <c r="N8" s="93">
        <f>MERZİFON!E46</f>
        <v>690217.8</v>
      </c>
      <c r="O8" s="32">
        <f t="shared" si="11"/>
        <v>3140236.1999999997</v>
      </c>
      <c r="P8" s="97">
        <f t="shared" si="3"/>
        <v>3140236.1999999997</v>
      </c>
      <c r="Q8" s="98">
        <f t="shared" si="0"/>
        <v>7327217.7999999998</v>
      </c>
      <c r="R8" s="99">
        <f t="shared" si="1"/>
        <v>0</v>
      </c>
      <c r="S8" s="100">
        <v>0</v>
      </c>
      <c r="T8" s="101">
        <f t="shared" si="4"/>
        <v>10467454</v>
      </c>
      <c r="U8" s="282">
        <f t="shared" si="5"/>
        <v>7327217.8000000007</v>
      </c>
      <c r="V8" s="74">
        <f>MERZİFON!E47</f>
        <v>7227217.7999999998</v>
      </c>
      <c r="W8" s="74">
        <f>U8-V8-L8</f>
        <v>9.3132257461547852E-10</v>
      </c>
      <c r="X8" s="102">
        <f t="shared" si="7"/>
        <v>7227217.8000000007</v>
      </c>
      <c r="Y8" s="102">
        <f t="shared" si="8"/>
        <v>7227217.7999999998</v>
      </c>
      <c r="Z8" s="103">
        <f t="shared" si="9"/>
        <v>10467454</v>
      </c>
      <c r="AA8" s="15">
        <f t="shared" si="10"/>
        <v>3140236.1999999997</v>
      </c>
      <c r="AB8" s="100"/>
    </row>
    <row r="9" spans="1:28" ht="39.9" customHeight="1">
      <c r="A9" s="35" t="s">
        <v>6</v>
      </c>
      <c r="B9" s="69">
        <v>4909084</v>
      </c>
      <c r="C9" s="233">
        <f>SULUOVA!D18</f>
        <v>0</v>
      </c>
      <c r="D9" s="233">
        <f>SULUOVA!E18</f>
        <v>0</v>
      </c>
      <c r="E9" s="37">
        <f>SULUOVA!D28</f>
        <v>6240</v>
      </c>
      <c r="F9" s="28">
        <f>SULUOVA!E28</f>
        <v>736320</v>
      </c>
      <c r="G9" s="29">
        <f>SULUOVA!B13</f>
        <v>0</v>
      </c>
      <c r="H9" s="31">
        <f>SULUOVA!E13</f>
        <v>0</v>
      </c>
      <c r="I9" s="3">
        <f t="shared" si="2"/>
        <v>736320</v>
      </c>
      <c r="J9" s="30">
        <f>SULUOVA!B8</f>
        <v>3</v>
      </c>
      <c r="K9" s="31">
        <f>SULUOVA!E8</f>
        <v>2700038.8</v>
      </c>
      <c r="L9" s="67">
        <v>0</v>
      </c>
      <c r="M9" s="30">
        <f>SULUOVA!B33</f>
        <v>0</v>
      </c>
      <c r="N9" s="31">
        <f>SULUOVA!E33</f>
        <v>0</v>
      </c>
      <c r="O9" s="32">
        <f t="shared" si="11"/>
        <v>1472725.2</v>
      </c>
      <c r="P9" s="8">
        <f t="shared" si="3"/>
        <v>1472725.2</v>
      </c>
      <c r="Q9" s="4">
        <f t="shared" si="0"/>
        <v>3436358.8</v>
      </c>
      <c r="R9" s="59">
        <f t="shared" si="1"/>
        <v>0</v>
      </c>
      <c r="S9" s="13">
        <v>0</v>
      </c>
      <c r="T9" s="14">
        <f t="shared" si="4"/>
        <v>4909084</v>
      </c>
      <c r="U9" s="282">
        <f t="shared" si="5"/>
        <v>3436358.8</v>
      </c>
      <c r="V9" s="74">
        <f>SULUOVA!E34</f>
        <v>3436358.8</v>
      </c>
      <c r="W9" s="74">
        <f t="shared" si="6"/>
        <v>0</v>
      </c>
      <c r="X9" s="74">
        <f t="shared" si="7"/>
        <v>3436358.8</v>
      </c>
      <c r="Y9" s="74">
        <f t="shared" si="8"/>
        <v>3436358.8</v>
      </c>
      <c r="Z9" s="73">
        <f t="shared" si="9"/>
        <v>4909084</v>
      </c>
      <c r="AA9" s="15">
        <f t="shared" si="10"/>
        <v>1472725.2</v>
      </c>
      <c r="AB9" s="13"/>
    </row>
    <row r="10" spans="1:28" ht="39.9" customHeight="1">
      <c r="A10" s="35" t="s">
        <v>7</v>
      </c>
      <c r="B10" s="69">
        <v>13362607</v>
      </c>
      <c r="C10" s="233">
        <f>TAŞOVA!D20</f>
        <v>0</v>
      </c>
      <c r="D10" s="233">
        <f>TAŞOVA!E20</f>
        <v>0</v>
      </c>
      <c r="E10" s="37">
        <f>TAŞOVA!D30</f>
        <v>10000</v>
      </c>
      <c r="F10" s="28">
        <f>TAŞOVA!E30</f>
        <v>1180000</v>
      </c>
      <c r="G10" s="29">
        <f>TAŞOVA!B15</f>
        <v>0</v>
      </c>
      <c r="H10" s="31">
        <f>TAŞOVA!E15</f>
        <v>0</v>
      </c>
      <c r="I10" s="3">
        <f t="shared" si="2"/>
        <v>1180000</v>
      </c>
      <c r="J10" s="30">
        <f>TAŞOVA!B10</f>
        <v>5</v>
      </c>
      <c r="K10" s="31">
        <f>TAŞOVA!E10</f>
        <v>5872946.6899999995</v>
      </c>
      <c r="L10" s="67">
        <v>400878.21</v>
      </c>
      <c r="M10" s="30">
        <f>TAŞOVA!B35</f>
        <v>2</v>
      </c>
      <c r="N10" s="67">
        <f>TAŞOVA!E35</f>
        <v>1900000</v>
      </c>
      <c r="O10" s="32">
        <f t="shared" si="11"/>
        <v>4008782.0999999996</v>
      </c>
      <c r="P10" s="8">
        <f t="shared" si="3"/>
        <v>4008782.0999999996</v>
      </c>
      <c r="Q10" s="4">
        <f t="shared" si="0"/>
        <v>9353824.9000000004</v>
      </c>
      <c r="R10" s="59">
        <f>SUM(B10-(P10+Q10))</f>
        <v>0</v>
      </c>
      <c r="S10" s="15">
        <v>0</v>
      </c>
      <c r="T10" s="14">
        <f t="shared" si="4"/>
        <v>13362607</v>
      </c>
      <c r="U10" s="282">
        <f t="shared" si="5"/>
        <v>9353824.9000000004</v>
      </c>
      <c r="V10" s="74">
        <f>TAŞOVA!E36</f>
        <v>8952946.6899999995</v>
      </c>
      <c r="W10" s="74">
        <f t="shared" si="6"/>
        <v>8.7311491370201111E-10</v>
      </c>
      <c r="X10" s="74">
        <f t="shared" si="7"/>
        <v>8952946.6899999995</v>
      </c>
      <c r="Y10" s="74">
        <f t="shared" si="8"/>
        <v>8952946.6899999995</v>
      </c>
      <c r="Z10" s="73">
        <f t="shared" si="9"/>
        <v>13362607</v>
      </c>
      <c r="AA10" s="15">
        <f t="shared" si="10"/>
        <v>4008782.0999999996</v>
      </c>
      <c r="AB10" s="13"/>
    </row>
    <row r="11" spans="1:28" ht="45" customHeight="1" thickBot="1">
      <c r="A11" s="36" t="s">
        <v>8</v>
      </c>
      <c r="B11" s="27">
        <f t="shared" ref="B11:O11" si="12">SUM(B4:B10)</f>
        <v>59912664</v>
      </c>
      <c r="C11" s="57">
        <f t="shared" si="12"/>
        <v>0</v>
      </c>
      <c r="D11" s="57">
        <f t="shared" si="12"/>
        <v>0</v>
      </c>
      <c r="E11" s="58">
        <f t="shared" si="12"/>
        <v>51050</v>
      </c>
      <c r="F11" s="23">
        <f t="shared" si="12"/>
        <v>6023900</v>
      </c>
      <c r="G11" s="48">
        <f>SUM(G4:G10)</f>
        <v>4</v>
      </c>
      <c r="H11" s="25">
        <f t="shared" si="12"/>
        <v>3520000</v>
      </c>
      <c r="I11" s="23">
        <f t="shared" si="12"/>
        <v>9543900</v>
      </c>
      <c r="J11" s="26">
        <f>SUM(J4:J10)</f>
        <v>30</v>
      </c>
      <c r="K11" s="23">
        <f>SUM(K4:K10)</f>
        <v>28293201.960000001</v>
      </c>
      <c r="L11" s="25">
        <f t="shared" si="12"/>
        <v>911545.04</v>
      </c>
      <c r="M11" s="26">
        <f t="shared" si="12"/>
        <v>5</v>
      </c>
      <c r="N11" s="25">
        <f t="shared" si="12"/>
        <v>3190217.8</v>
      </c>
      <c r="O11" s="24">
        <f t="shared" si="12"/>
        <v>17973799.199999999</v>
      </c>
      <c r="P11" s="290">
        <f>SUM(P12+Q12)</f>
        <v>59912664</v>
      </c>
      <c r="Q11" s="291"/>
      <c r="R11" s="52"/>
      <c r="U11" s="282">
        <f t="shared" si="5"/>
        <v>41938864.799999997</v>
      </c>
      <c r="V11" s="74">
        <f>SUM(V4:V10)</f>
        <v>41027319.759999998</v>
      </c>
      <c r="W11" s="74">
        <f t="shared" ref="W11" si="13">X11-Y11</f>
        <v>0</v>
      </c>
      <c r="X11" s="76">
        <f>SUM(X4:X10)</f>
        <v>41027319.759999998</v>
      </c>
      <c r="Y11" s="77">
        <f>SUM(Y4:Y10)</f>
        <v>41027319.759999998</v>
      </c>
      <c r="Z11" s="132">
        <f>SUM(Z4:Z10)</f>
        <v>59912664</v>
      </c>
      <c r="AA11" s="13">
        <f>SUM(AA4:AA10)</f>
        <v>17973799.199999999</v>
      </c>
    </row>
    <row r="12" spans="1:28" ht="24" customHeight="1">
      <c r="A12" s="18"/>
      <c r="B12" s="16"/>
      <c r="C12" s="16"/>
      <c r="D12" s="64">
        <f>D11/I11</f>
        <v>0</v>
      </c>
      <c r="E12" s="64"/>
      <c r="F12" s="65">
        <f>F11/I11</f>
        <v>0.63117802994582928</v>
      </c>
      <c r="G12" s="66"/>
      <c r="H12" s="64">
        <f>H11/I11</f>
        <v>0.36882197005417072</v>
      </c>
      <c r="I12" s="60">
        <f>I11/B11</f>
        <v>0.15929687252765126</v>
      </c>
      <c r="J12" s="19"/>
      <c r="K12" s="61">
        <f>K11/B11</f>
        <v>0.47224075964974621</v>
      </c>
      <c r="L12" s="16"/>
      <c r="M12" s="16"/>
      <c r="N12" s="63">
        <f>N11/B11</f>
        <v>5.3247804170417121E-2</v>
      </c>
      <c r="O12" s="62">
        <f>O11/B11</f>
        <v>0.3</v>
      </c>
      <c r="P12" s="17">
        <f>SUM(P4:P10)</f>
        <v>17973799.199999999</v>
      </c>
      <c r="Q12" s="4">
        <f>SUM(Q4:Q10)</f>
        <v>41938864.800000004</v>
      </c>
      <c r="R12" s="12">
        <f>SUM(R4:R10)</f>
        <v>0</v>
      </c>
      <c r="S12" s="5">
        <f>SUM(S4:S10)</f>
        <v>0</v>
      </c>
      <c r="T12" s="5">
        <f>SUM(T4:T10)</f>
        <v>59912664</v>
      </c>
      <c r="U12" s="281"/>
      <c r="V12" s="5"/>
      <c r="W12" s="5"/>
      <c r="X12" s="5"/>
      <c r="Y12" s="5"/>
      <c r="AA12" s="46">
        <f>SUM(AA4:AA11)</f>
        <v>35947598.399999999</v>
      </c>
    </row>
    <row r="13" spans="1:28">
      <c r="C13" s="6"/>
      <c r="D13" s="33"/>
      <c r="E13" s="6">
        <v>118</v>
      </c>
      <c r="F13" s="7" t="s">
        <v>48</v>
      </c>
    </row>
    <row r="14" spans="1:28">
      <c r="C14" s="6"/>
      <c r="D14" s="33"/>
      <c r="W14" s="13"/>
    </row>
    <row r="15" spans="1:28">
      <c r="B15" s="7">
        <f>B11*0.3</f>
        <v>17973799.199999999</v>
      </c>
    </row>
  </sheetData>
  <mergeCells count="18">
    <mergeCell ref="U2:U3"/>
    <mergeCell ref="V2:V3"/>
    <mergeCell ref="W2:W3"/>
    <mergeCell ref="X2:X3"/>
    <mergeCell ref="E3:F3"/>
    <mergeCell ref="G3:H3"/>
    <mergeCell ref="P11:Q11"/>
    <mergeCell ref="L2:L3"/>
    <mergeCell ref="A1:O1"/>
    <mergeCell ref="P1:P3"/>
    <mergeCell ref="Q1:Q3"/>
    <mergeCell ref="A2:A3"/>
    <mergeCell ref="B2:B3"/>
    <mergeCell ref="C2:I2"/>
    <mergeCell ref="J2:K3"/>
    <mergeCell ref="O2:O3"/>
    <mergeCell ref="C3:D3"/>
    <mergeCell ref="M2:N3"/>
  </mergeCells>
  <printOptions horizontalCentered="1"/>
  <pageMargins left="0.39370078740157483" right="0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9"/>
  <sheetViews>
    <sheetView topLeftCell="A10" workbookViewId="0">
      <selection activeCell="F22" sqref="F22"/>
    </sheetView>
  </sheetViews>
  <sheetFormatPr defaultRowHeight="13.2"/>
  <cols>
    <col min="2" max="2" width="14.5546875" customWidth="1"/>
    <col min="3" max="3" width="5.33203125" style="137" customWidth="1"/>
    <col min="4" max="4" width="41.21875" customWidth="1"/>
    <col min="5" max="5" width="66.109375" customWidth="1"/>
    <col min="6" max="6" width="16.44140625" style="72" customWidth="1"/>
    <col min="7" max="7" width="39.5546875" customWidth="1"/>
    <col min="10" max="10" width="16.5546875" customWidth="1"/>
    <col min="11" max="11" width="31.5546875" customWidth="1"/>
  </cols>
  <sheetData>
    <row r="1" spans="2:6">
      <c r="D1" s="108" t="s">
        <v>197</v>
      </c>
    </row>
    <row r="3" spans="2:6">
      <c r="B3" s="134" t="s">
        <v>1</v>
      </c>
      <c r="C3" s="137">
        <v>1</v>
      </c>
      <c r="D3" s="104" t="s">
        <v>119</v>
      </c>
      <c r="E3" s="136" t="s">
        <v>120</v>
      </c>
      <c r="F3" s="138"/>
    </row>
    <row r="4" spans="2:6">
      <c r="C4" s="137">
        <v>2</v>
      </c>
      <c r="D4" s="104" t="s">
        <v>66</v>
      </c>
      <c r="E4" s="136" t="s">
        <v>121</v>
      </c>
      <c r="F4" s="138">
        <v>1500000</v>
      </c>
    </row>
    <row r="5" spans="2:6" s="134" customFormat="1">
      <c r="C5" s="137"/>
      <c r="D5" s="104" t="s">
        <v>128</v>
      </c>
      <c r="E5" s="136" t="s">
        <v>127</v>
      </c>
      <c r="F5" s="138">
        <v>650000</v>
      </c>
    </row>
    <row r="6" spans="2:6">
      <c r="C6" s="137">
        <v>3</v>
      </c>
      <c r="D6" s="104" t="s">
        <v>122</v>
      </c>
      <c r="E6" s="139" t="s">
        <v>123</v>
      </c>
      <c r="F6" s="135">
        <v>450000</v>
      </c>
    </row>
    <row r="7" spans="2:6">
      <c r="C7" s="137">
        <v>4</v>
      </c>
      <c r="D7" s="104" t="s">
        <v>124</v>
      </c>
      <c r="E7" s="139" t="s">
        <v>125</v>
      </c>
      <c r="F7" s="135">
        <v>320000</v>
      </c>
    </row>
    <row r="8" spans="2:6">
      <c r="C8" s="137">
        <v>5</v>
      </c>
      <c r="D8" s="104"/>
      <c r="E8" s="139"/>
      <c r="F8" s="135"/>
    </row>
    <row r="9" spans="2:6">
      <c r="E9" s="140"/>
      <c r="F9" s="125">
        <f>SUM(F3:F8)</f>
        <v>2920000</v>
      </c>
    </row>
    <row r="10" spans="2:6" s="134" customFormat="1">
      <c r="C10" s="137"/>
      <c r="E10" s="82"/>
      <c r="F10" s="135"/>
    </row>
    <row r="11" spans="2:6" s="134" customFormat="1">
      <c r="C11" s="137"/>
      <c r="E11" s="82"/>
      <c r="F11" s="135"/>
    </row>
    <row r="12" spans="2:6" s="134" customFormat="1">
      <c r="B12" s="134" t="s">
        <v>2</v>
      </c>
      <c r="C12" s="137">
        <v>1</v>
      </c>
      <c r="D12" t="s">
        <v>320</v>
      </c>
      <c r="E12"/>
      <c r="F12" s="72"/>
    </row>
    <row r="13" spans="2:6" s="134" customFormat="1">
      <c r="C13" s="137">
        <v>2</v>
      </c>
      <c r="D13"/>
      <c r="E13"/>
      <c r="F13" s="72"/>
    </row>
    <row r="14" spans="2:6" s="134" customFormat="1">
      <c r="C14" s="137"/>
      <c r="E14" s="82"/>
      <c r="F14" s="125">
        <f>SUM(F12:F13)</f>
        <v>0</v>
      </c>
    </row>
    <row r="15" spans="2:6" s="134" customFormat="1">
      <c r="C15" s="137"/>
      <c r="E15" s="82"/>
      <c r="F15" s="138"/>
    </row>
    <row r="16" spans="2:6">
      <c r="D16" s="7"/>
    </row>
    <row r="17" spans="2:6">
      <c r="B17" s="134" t="s">
        <v>4</v>
      </c>
      <c r="C17" s="137">
        <v>1</v>
      </c>
      <c r="D17" s="7" t="s">
        <v>199</v>
      </c>
    </row>
    <row r="18" spans="2:6" s="134" customFormat="1">
      <c r="C18" s="137">
        <v>2</v>
      </c>
      <c r="D18" s="7" t="s">
        <v>200</v>
      </c>
      <c r="F18" s="135"/>
    </row>
    <row r="19" spans="2:6" s="134" customFormat="1">
      <c r="C19" s="137">
        <v>3</v>
      </c>
      <c r="D19" s="7" t="s">
        <v>201</v>
      </c>
      <c r="F19" s="135"/>
    </row>
    <row r="20" spans="2:6" s="134" customFormat="1">
      <c r="C20" s="137">
        <v>4</v>
      </c>
      <c r="D20" s="7" t="s">
        <v>202</v>
      </c>
      <c r="F20" s="135"/>
    </row>
    <row r="22" spans="2:6">
      <c r="E22" s="82" t="s">
        <v>8</v>
      </c>
      <c r="F22" s="125"/>
    </row>
    <row r="25" spans="2:6">
      <c r="B25" s="134" t="s">
        <v>5</v>
      </c>
      <c r="C25" s="137">
        <v>1</v>
      </c>
      <c r="D25" t="s">
        <v>319</v>
      </c>
    </row>
    <row r="26" spans="2:6">
      <c r="C26" s="137">
        <v>2</v>
      </c>
    </row>
    <row r="27" spans="2:6">
      <c r="C27" s="137">
        <v>3</v>
      </c>
    </row>
    <row r="28" spans="2:6">
      <c r="C28" s="137">
        <v>4</v>
      </c>
    </row>
    <row r="29" spans="2:6">
      <c r="C29" s="137">
        <v>5</v>
      </c>
    </row>
    <row r="30" spans="2:6">
      <c r="C30" s="137">
        <v>6</v>
      </c>
    </row>
    <row r="31" spans="2:6">
      <c r="F31" s="125">
        <f>SUM(F25:F30)</f>
        <v>0</v>
      </c>
    </row>
    <row r="34" spans="2:6">
      <c r="B34" s="134" t="s">
        <v>24</v>
      </c>
      <c r="C34" s="137">
        <v>1</v>
      </c>
    </row>
    <row r="35" spans="2:6" s="134" customFormat="1">
      <c r="C35" s="137">
        <v>2</v>
      </c>
      <c r="F35" s="135"/>
    </row>
    <row r="36" spans="2:6" s="134" customFormat="1">
      <c r="C36" s="137">
        <v>3</v>
      </c>
      <c r="F36" s="135"/>
    </row>
    <row r="37" spans="2:6" s="134" customFormat="1">
      <c r="C37" s="137"/>
      <c r="F37" s="125">
        <f>SUM(F34:F36)</f>
        <v>0</v>
      </c>
    </row>
    <row r="38" spans="2:6" s="134" customFormat="1">
      <c r="C38" s="137"/>
      <c r="F38" s="135"/>
    </row>
    <row r="40" spans="2:6">
      <c r="B40" s="134" t="s">
        <v>7</v>
      </c>
      <c r="C40" s="137">
        <v>1</v>
      </c>
      <c r="D40" s="134"/>
      <c r="E40" s="134"/>
      <c r="F40" s="135"/>
    </row>
    <row r="41" spans="2:6" s="133" customFormat="1">
      <c r="C41" s="137">
        <v>2</v>
      </c>
      <c r="D41" s="134"/>
      <c r="E41" s="134"/>
      <c r="F41" s="135"/>
    </row>
    <row r="42" spans="2:6">
      <c r="C42" s="137">
        <v>3</v>
      </c>
      <c r="D42" s="134"/>
      <c r="E42" s="134"/>
      <c r="F42" s="135"/>
    </row>
    <row r="43" spans="2:6" s="133" customFormat="1">
      <c r="C43" s="137">
        <v>4</v>
      </c>
      <c r="D43" s="134"/>
      <c r="E43" s="134"/>
      <c r="F43" s="135"/>
    </row>
    <row r="44" spans="2:6">
      <c r="C44" s="137">
        <v>5</v>
      </c>
      <c r="D44" s="134"/>
      <c r="E44" s="134"/>
      <c r="F44" s="135"/>
    </row>
    <row r="45" spans="2:6">
      <c r="F45" s="125">
        <f>SUM(F40:F44)</f>
        <v>0</v>
      </c>
    </row>
    <row r="46" spans="2:6">
      <c r="B46" s="7"/>
    </row>
    <row r="47" spans="2:6">
      <c r="B47" s="7" t="s">
        <v>6</v>
      </c>
      <c r="C47" s="137">
        <v>1</v>
      </c>
      <c r="D47" s="7" t="s">
        <v>198</v>
      </c>
    </row>
    <row r="49" spans="5:5">
      <c r="E49" s="82"/>
    </row>
  </sheetData>
  <pageMargins left="0.7" right="0.7" top="0.75" bottom="0.75" header="0.3" footer="0.3"/>
  <pageSetup paperSize="9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4"/>
  <sheetViews>
    <sheetView view="pageBreakPreview" zoomScale="90" zoomScaleNormal="100" zoomScaleSheetLayoutView="90" workbookViewId="0">
      <selection activeCell="E35" sqref="E35"/>
    </sheetView>
  </sheetViews>
  <sheetFormatPr defaultRowHeight="13.2"/>
  <cols>
    <col min="1" max="2" width="12.6640625" customWidth="1"/>
    <col min="3" max="3" width="43.6640625" customWidth="1"/>
    <col min="4" max="4" width="10.33203125" customWidth="1"/>
    <col min="5" max="5" width="10.6640625" customWidth="1"/>
    <col min="7" max="7" width="11.33203125" customWidth="1"/>
    <col min="8" max="8" width="22.6640625" customWidth="1"/>
    <col min="9" max="9" width="49" customWidth="1"/>
  </cols>
  <sheetData>
    <row r="4" spans="1:9" ht="15.6">
      <c r="A4" s="357" t="s">
        <v>10</v>
      </c>
      <c r="B4" s="357" t="s">
        <v>11</v>
      </c>
      <c r="C4" s="357" t="s">
        <v>18</v>
      </c>
      <c r="D4" s="357" t="s">
        <v>19</v>
      </c>
      <c r="E4" s="357" t="s">
        <v>20</v>
      </c>
      <c r="F4" s="359" t="s">
        <v>21</v>
      </c>
      <c r="G4" s="360"/>
      <c r="H4" s="361" t="s">
        <v>25</v>
      </c>
      <c r="I4" s="357" t="s">
        <v>22</v>
      </c>
    </row>
    <row r="5" spans="1:9" ht="15.6">
      <c r="A5" s="358"/>
      <c r="B5" s="358"/>
      <c r="C5" s="358"/>
      <c r="D5" s="358"/>
      <c r="E5" s="358"/>
      <c r="F5" s="116" t="s">
        <v>23</v>
      </c>
      <c r="G5" s="50" t="s">
        <v>21</v>
      </c>
      <c r="H5" s="362"/>
      <c r="I5" s="363"/>
    </row>
    <row r="6" spans="1:9" ht="29.4" customHeight="1">
      <c r="A6" s="47">
        <v>1</v>
      </c>
      <c r="B6" s="109" t="s">
        <v>1</v>
      </c>
      <c r="C6" s="70" t="s">
        <v>57</v>
      </c>
      <c r="D6" s="90"/>
      <c r="E6" s="91"/>
      <c r="F6" s="22"/>
      <c r="G6" s="22"/>
      <c r="H6" s="81">
        <v>800000</v>
      </c>
      <c r="I6" s="70" t="s">
        <v>70</v>
      </c>
    </row>
    <row r="7" spans="1:9" ht="29.4" customHeight="1">
      <c r="A7" s="47">
        <v>2</v>
      </c>
      <c r="B7" s="109" t="s">
        <v>1</v>
      </c>
      <c r="C7" s="70" t="s">
        <v>58</v>
      </c>
      <c r="D7" s="90"/>
      <c r="E7" s="91"/>
      <c r="F7" s="22"/>
      <c r="G7" s="22"/>
      <c r="H7" s="81">
        <v>580000</v>
      </c>
      <c r="I7" s="70" t="s">
        <v>72</v>
      </c>
    </row>
    <row r="8" spans="1:9" ht="15">
      <c r="A8" s="47">
        <v>3</v>
      </c>
      <c r="B8" s="109" t="s">
        <v>1</v>
      </c>
      <c r="C8" s="70" t="s">
        <v>68</v>
      </c>
      <c r="D8" s="90"/>
      <c r="E8" s="91"/>
      <c r="F8" s="22"/>
      <c r="G8" s="22"/>
      <c r="H8" s="81">
        <v>864582.9</v>
      </c>
      <c r="I8" s="70" t="s">
        <v>73</v>
      </c>
    </row>
    <row r="9" spans="1:9" ht="15">
      <c r="A9" s="47">
        <v>4</v>
      </c>
      <c r="B9" s="109" t="s">
        <v>1</v>
      </c>
      <c r="C9" s="70" t="s">
        <v>69</v>
      </c>
      <c r="D9" s="90"/>
      <c r="E9" s="91"/>
      <c r="F9" s="22"/>
      <c r="G9" s="22"/>
      <c r="H9" s="81">
        <v>310000</v>
      </c>
      <c r="I9" s="70" t="s">
        <v>74</v>
      </c>
    </row>
    <row r="10" spans="1:9" ht="15">
      <c r="A10" s="47">
        <v>5</v>
      </c>
      <c r="B10" s="109" t="s">
        <v>1</v>
      </c>
      <c r="C10" s="70" t="s">
        <v>59</v>
      </c>
      <c r="D10" s="90"/>
      <c r="E10" s="91"/>
      <c r="F10" s="22"/>
      <c r="G10" s="22"/>
      <c r="H10" s="81">
        <v>200000</v>
      </c>
      <c r="I10" s="70" t="s">
        <v>75</v>
      </c>
    </row>
    <row r="11" spans="1:9" ht="15">
      <c r="A11" s="47">
        <v>6</v>
      </c>
      <c r="B11" s="109" t="s">
        <v>1</v>
      </c>
      <c r="C11" s="70" t="s">
        <v>60</v>
      </c>
      <c r="D11" s="90"/>
      <c r="E11" s="91"/>
      <c r="F11" s="22"/>
      <c r="G11" s="22"/>
      <c r="H11" s="81">
        <v>300000</v>
      </c>
      <c r="I11" s="70" t="s">
        <v>76</v>
      </c>
    </row>
    <row r="12" spans="1:9" ht="15">
      <c r="A12" s="47">
        <v>7</v>
      </c>
      <c r="B12" s="109" t="s">
        <v>1</v>
      </c>
      <c r="C12" s="86" t="s">
        <v>61</v>
      </c>
      <c r="D12" s="90"/>
      <c r="E12" s="91"/>
      <c r="F12" s="89"/>
      <c r="G12" s="22"/>
      <c r="H12" s="81">
        <v>410000</v>
      </c>
      <c r="I12" s="70" t="s">
        <v>77</v>
      </c>
    </row>
    <row r="13" spans="1:9" ht="15">
      <c r="A13" s="47">
        <v>8</v>
      </c>
      <c r="B13" s="109" t="s">
        <v>1</v>
      </c>
      <c r="C13" s="86" t="s">
        <v>62</v>
      </c>
      <c r="D13" s="90"/>
      <c r="E13" s="91"/>
      <c r="F13" s="89"/>
      <c r="G13" s="22"/>
      <c r="H13" s="81">
        <v>600000</v>
      </c>
      <c r="I13" s="70" t="s">
        <v>71</v>
      </c>
    </row>
    <row r="14" spans="1:9" ht="15">
      <c r="A14" s="47">
        <v>9</v>
      </c>
      <c r="B14" s="109" t="s">
        <v>1</v>
      </c>
      <c r="C14" s="86" t="s">
        <v>55</v>
      </c>
      <c r="D14" s="90"/>
      <c r="E14" s="91"/>
      <c r="F14" s="89"/>
      <c r="G14" s="22"/>
      <c r="H14" s="81">
        <v>400000</v>
      </c>
      <c r="I14" s="70" t="s">
        <v>81</v>
      </c>
    </row>
    <row r="15" spans="1:9" ht="15">
      <c r="A15" s="47">
        <v>10</v>
      </c>
      <c r="B15" s="109" t="s">
        <v>1</v>
      </c>
      <c r="C15" s="86" t="s">
        <v>67</v>
      </c>
      <c r="D15" s="90"/>
      <c r="E15" s="91"/>
      <c r="F15" s="89"/>
      <c r="G15" s="22"/>
      <c r="H15" s="81">
        <v>250000</v>
      </c>
      <c r="I15" s="70" t="s">
        <v>78</v>
      </c>
    </row>
    <row r="16" spans="1:9" ht="15">
      <c r="A16" s="47">
        <v>11</v>
      </c>
      <c r="B16" s="109" t="s">
        <v>1</v>
      </c>
      <c r="C16" s="86"/>
      <c r="D16" s="90"/>
      <c r="E16" s="91"/>
      <c r="F16" s="89"/>
      <c r="G16" s="22"/>
      <c r="H16" s="81"/>
      <c r="I16" s="70"/>
    </row>
    <row r="17" spans="1:9" ht="15">
      <c r="A17" s="47">
        <v>12</v>
      </c>
      <c r="B17" s="109" t="s">
        <v>1</v>
      </c>
      <c r="C17" s="86"/>
      <c r="D17" s="90"/>
      <c r="E17" s="91"/>
      <c r="F17" s="89"/>
      <c r="G17" s="22"/>
      <c r="H17" s="81"/>
      <c r="I17" s="70"/>
    </row>
    <row r="18" spans="1:9" ht="15">
      <c r="A18" s="47">
        <v>13</v>
      </c>
      <c r="B18" s="109" t="s">
        <v>1</v>
      </c>
      <c r="C18" s="86"/>
      <c r="D18" s="90"/>
      <c r="E18" s="91"/>
      <c r="F18" s="89"/>
      <c r="G18" s="22"/>
      <c r="H18" s="81"/>
      <c r="I18" s="70"/>
    </row>
    <row r="19" spans="1:9" ht="15">
      <c r="A19" s="47">
        <v>14</v>
      </c>
      <c r="B19" s="109" t="s">
        <v>1</v>
      </c>
      <c r="C19" s="86"/>
      <c r="D19" s="90"/>
      <c r="E19" s="91"/>
      <c r="F19" s="89"/>
      <c r="G19" s="22"/>
      <c r="H19" s="81"/>
      <c r="I19" s="70"/>
    </row>
    <row r="20" spans="1:9" ht="15">
      <c r="A20" s="47">
        <v>15</v>
      </c>
      <c r="B20" s="109" t="s">
        <v>1</v>
      </c>
      <c r="C20" s="86"/>
      <c r="D20" s="90"/>
      <c r="E20" s="91"/>
      <c r="F20" s="89"/>
      <c r="G20" s="22"/>
      <c r="H20" s="81"/>
      <c r="I20" s="70"/>
    </row>
    <row r="21" spans="1:9" ht="15">
      <c r="A21" s="47">
        <v>16</v>
      </c>
      <c r="B21" s="109" t="s">
        <v>1</v>
      </c>
      <c r="C21" s="70"/>
      <c r="D21" s="87"/>
      <c r="E21" s="88"/>
      <c r="F21" s="22"/>
      <c r="G21" s="22"/>
      <c r="H21" s="81"/>
      <c r="I21" s="70"/>
    </row>
    <row r="22" spans="1:9" ht="15">
      <c r="A22" s="47">
        <v>17</v>
      </c>
      <c r="B22" s="109" t="s">
        <v>1</v>
      </c>
      <c r="C22" s="70"/>
      <c r="D22" s="85"/>
      <c r="E22" s="71"/>
      <c r="F22" s="22"/>
      <c r="G22" s="22"/>
      <c r="H22" s="81"/>
      <c r="I22" s="70"/>
    </row>
    <row r="23" spans="1:9" s="105" customFormat="1" ht="17.399999999999999">
      <c r="A23" s="122"/>
      <c r="B23" s="364" t="s">
        <v>85</v>
      </c>
      <c r="C23" s="365"/>
      <c r="D23" s="365"/>
      <c r="E23" s="366"/>
      <c r="F23" s="119"/>
      <c r="G23" s="120"/>
      <c r="H23" s="124">
        <f>SUM(H6:H22)</f>
        <v>4714582.9000000004</v>
      </c>
      <c r="I23" s="121"/>
    </row>
    <row r="24" spans="1:9" ht="13.8">
      <c r="A24" s="117"/>
      <c r="B24" s="109" t="s">
        <v>1</v>
      </c>
      <c r="C24" s="51" t="s">
        <v>63</v>
      </c>
      <c r="D24" s="117"/>
      <c r="E24" s="117"/>
      <c r="F24" s="117"/>
      <c r="G24" s="117"/>
      <c r="H24" s="80">
        <v>780000</v>
      </c>
      <c r="I24" s="2" t="s">
        <v>64</v>
      </c>
    </row>
    <row r="25" spans="1:9" ht="13.8">
      <c r="A25" s="117"/>
      <c r="B25" s="118" t="s">
        <v>1</v>
      </c>
      <c r="C25" s="117" t="s">
        <v>83</v>
      </c>
      <c r="D25" s="117"/>
      <c r="E25" s="117"/>
      <c r="F25" s="117"/>
      <c r="G25" s="115"/>
      <c r="H25" s="107">
        <f>56.64*6000</f>
        <v>339840</v>
      </c>
      <c r="I25" s="117" t="s">
        <v>86</v>
      </c>
    </row>
    <row r="26" spans="1:9" ht="24.6" customHeight="1">
      <c r="C26" s="367" t="s">
        <v>84</v>
      </c>
      <c r="D26" s="367"/>
      <c r="E26" s="367"/>
      <c r="F26" s="367"/>
      <c r="G26" s="367"/>
      <c r="H26" s="123">
        <f>H23+H24+H25</f>
        <v>5834422.9000000004</v>
      </c>
    </row>
    <row r="28" spans="1:9">
      <c r="C28" s="368" t="s">
        <v>87</v>
      </c>
      <c r="D28" s="368"/>
      <c r="E28" s="368"/>
      <c r="F28" s="368"/>
      <c r="G28" s="368"/>
      <c r="H28" s="368"/>
    </row>
    <row r="29" spans="1:9">
      <c r="C29" s="368"/>
      <c r="D29" s="368"/>
      <c r="E29" s="368"/>
      <c r="F29" s="368"/>
      <c r="G29" s="368"/>
      <c r="H29" s="368"/>
    </row>
    <row r="30" spans="1:9">
      <c r="C30" t="s">
        <v>82</v>
      </c>
      <c r="H30" s="72">
        <v>200000</v>
      </c>
      <c r="I30" t="s">
        <v>75</v>
      </c>
    </row>
    <row r="31" spans="1:9">
      <c r="C31" s="104" t="s">
        <v>65</v>
      </c>
      <c r="H31" s="106">
        <v>1300000</v>
      </c>
      <c r="I31" s="104" t="s">
        <v>79</v>
      </c>
    </row>
    <row r="32" spans="1:9">
      <c r="C32" s="104" t="s">
        <v>66</v>
      </c>
      <c r="H32" s="106">
        <v>875000</v>
      </c>
      <c r="I32" s="104" t="s">
        <v>80</v>
      </c>
    </row>
    <row r="33" spans="3:9">
      <c r="C33" s="104" t="s">
        <v>56</v>
      </c>
      <c r="H33" s="106">
        <v>400000</v>
      </c>
      <c r="I33" s="104" t="s">
        <v>79</v>
      </c>
    </row>
    <row r="34" spans="3:9">
      <c r="E34" s="356" t="s">
        <v>8</v>
      </c>
      <c r="F34" s="356"/>
      <c r="G34" s="356"/>
      <c r="H34" s="125">
        <f>SUM(H30:H33)</f>
        <v>2775000</v>
      </c>
    </row>
  </sheetData>
  <mergeCells count="12">
    <mergeCell ref="H4:H5"/>
    <mergeCell ref="I4:I5"/>
    <mergeCell ref="B23:E23"/>
    <mergeCell ref="C26:G26"/>
    <mergeCell ref="C28:H29"/>
    <mergeCell ref="E34:G34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L19"/>
  <sheetViews>
    <sheetView workbookViewId="0">
      <selection activeCell="L10" sqref="L10"/>
    </sheetView>
  </sheetViews>
  <sheetFormatPr defaultRowHeight="13.2"/>
  <cols>
    <col min="6" max="6" width="26.6640625" customWidth="1"/>
    <col min="7" max="7" width="18.88671875" style="72" customWidth="1"/>
    <col min="8" max="8" width="16.5546875" customWidth="1"/>
    <col min="9" max="9" width="14.6640625" style="127" customWidth="1"/>
    <col min="10" max="10" width="13.88671875" style="127" customWidth="1"/>
    <col min="11" max="11" width="13" style="127" customWidth="1"/>
    <col min="12" max="12" width="14.33203125" customWidth="1"/>
  </cols>
  <sheetData>
    <row r="4" spans="6:12">
      <c r="H4" s="11" t="s">
        <v>89</v>
      </c>
    </row>
    <row r="5" spans="6:12" ht="25.2" customHeight="1">
      <c r="F5" s="128" t="s">
        <v>88</v>
      </c>
      <c r="G5" s="129">
        <v>17973799.199999999</v>
      </c>
      <c r="H5" s="21">
        <f>G5-G17</f>
        <v>-9615.1999999992549</v>
      </c>
      <c r="I5" s="126" t="s">
        <v>90</v>
      </c>
      <c r="J5" s="126" t="s">
        <v>91</v>
      </c>
      <c r="K5" s="126" t="s">
        <v>92</v>
      </c>
    </row>
    <row r="6" spans="6:12" ht="25.2" customHeight="1">
      <c r="F6" s="38" t="s">
        <v>47</v>
      </c>
      <c r="G6" s="130">
        <v>7532066.2400000002</v>
      </c>
      <c r="L6" s="135">
        <v>7532066.2424256504</v>
      </c>
    </row>
    <row r="7" spans="6:12" ht="25.2" customHeight="1">
      <c r="F7" s="38" t="s">
        <v>37</v>
      </c>
      <c r="G7" s="130"/>
      <c r="L7" s="135"/>
    </row>
    <row r="8" spans="6:12" ht="25.2" customHeight="1">
      <c r="F8" s="38" t="s">
        <v>38</v>
      </c>
      <c r="G8" s="130"/>
      <c r="L8" s="135"/>
    </row>
    <row r="9" spans="6:12" ht="25.2" customHeight="1">
      <c r="F9" s="38" t="s">
        <v>39</v>
      </c>
      <c r="G9" s="130"/>
      <c r="L9" s="135"/>
    </row>
    <row r="10" spans="6:12" ht="25.2" customHeight="1">
      <c r="F10" s="38" t="s">
        <v>40</v>
      </c>
      <c r="G10" s="131">
        <v>10351348.16</v>
      </c>
      <c r="I10" s="84">
        <v>3000000</v>
      </c>
      <c r="J10" s="84">
        <v>3000000</v>
      </c>
      <c r="K10" s="84">
        <v>4351348.16</v>
      </c>
      <c r="L10" s="135">
        <v>10351348.162665199</v>
      </c>
    </row>
    <row r="11" spans="6:12" ht="25.2" customHeight="1">
      <c r="F11" s="38" t="s">
        <v>41</v>
      </c>
      <c r="G11" s="130">
        <v>100000</v>
      </c>
      <c r="L11" s="135">
        <v>90384.794909107804</v>
      </c>
    </row>
    <row r="12" spans="6:12" ht="25.2" customHeight="1">
      <c r="F12" s="38" t="s">
        <v>42</v>
      </c>
      <c r="G12" s="130"/>
      <c r="L12" s="135">
        <v>0</v>
      </c>
    </row>
    <row r="13" spans="6:12" ht="25.2" customHeight="1">
      <c r="F13" s="38" t="s">
        <v>43</v>
      </c>
      <c r="G13" s="130"/>
      <c r="L13" s="135"/>
    </row>
    <row r="14" spans="6:12" ht="25.2" customHeight="1">
      <c r="F14" s="38" t="s">
        <v>44</v>
      </c>
      <c r="G14" s="130"/>
      <c r="L14" s="135">
        <v>0</v>
      </c>
    </row>
    <row r="15" spans="6:12" ht="25.2" customHeight="1">
      <c r="F15" s="38" t="s">
        <v>45</v>
      </c>
      <c r="G15" s="130"/>
      <c r="L15" s="135"/>
    </row>
    <row r="16" spans="6:12" ht="25.2" customHeight="1">
      <c r="F16" s="38" t="s">
        <v>46</v>
      </c>
      <c r="G16" s="130"/>
      <c r="L16" s="135"/>
    </row>
    <row r="17" spans="7:12" s="20" customFormat="1" ht="27" customHeight="1">
      <c r="G17" s="21">
        <f>SUM(G6:G16)</f>
        <v>17983414.399999999</v>
      </c>
      <c r="I17" s="83"/>
      <c r="J17" s="83"/>
      <c r="K17" s="83"/>
      <c r="L17" s="21">
        <v>17973799.199999999</v>
      </c>
    </row>
    <row r="18" spans="7:12">
      <c r="L18" s="21"/>
    </row>
    <row r="19" spans="7:12">
      <c r="L19" s="2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68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4" sqref="F4"/>
    </sheetView>
  </sheetViews>
  <sheetFormatPr defaultRowHeight="13.2"/>
  <cols>
    <col min="5" max="5" width="20.88671875" customWidth="1"/>
    <col min="6" max="6" width="17.33203125" customWidth="1"/>
  </cols>
  <sheetData>
    <row r="1" spans="4:6" ht="21.6" thickBot="1">
      <c r="F1" s="264">
        <f>SUM(F2:F68)</f>
        <v>22800</v>
      </c>
    </row>
    <row r="2" spans="4:6">
      <c r="D2" s="137">
        <v>1</v>
      </c>
      <c r="E2" s="7" t="s">
        <v>129</v>
      </c>
      <c r="F2" s="117">
        <v>500</v>
      </c>
    </row>
    <row r="3" spans="4:6">
      <c r="D3" s="137">
        <v>2</v>
      </c>
      <c r="E3" s="7" t="s">
        <v>130</v>
      </c>
      <c r="F3" s="117">
        <v>200</v>
      </c>
    </row>
    <row r="4" spans="4:6">
      <c r="D4" s="137">
        <v>3</v>
      </c>
      <c r="E4" s="7" t="s">
        <v>131</v>
      </c>
      <c r="F4" s="117">
        <v>200</v>
      </c>
    </row>
    <row r="5" spans="4:6">
      <c r="D5" s="137">
        <v>4</v>
      </c>
      <c r="E5" s="263" t="s">
        <v>132</v>
      </c>
      <c r="F5" s="117">
        <v>200</v>
      </c>
    </row>
    <row r="6" spans="4:6">
      <c r="D6" s="137">
        <v>5</v>
      </c>
      <c r="E6" s="263" t="s">
        <v>133</v>
      </c>
      <c r="F6" s="117">
        <v>300</v>
      </c>
    </row>
    <row r="7" spans="4:6">
      <c r="D7" s="137">
        <v>6</v>
      </c>
      <c r="E7" s="263" t="s">
        <v>134</v>
      </c>
      <c r="F7" s="117">
        <v>500</v>
      </c>
    </row>
    <row r="8" spans="4:6">
      <c r="D8" s="137">
        <v>7</v>
      </c>
      <c r="E8" s="263" t="s">
        <v>135</v>
      </c>
      <c r="F8" s="117">
        <v>300</v>
      </c>
    </row>
    <row r="9" spans="4:6">
      <c r="D9" s="137">
        <v>8</v>
      </c>
      <c r="E9" s="263" t="s">
        <v>136</v>
      </c>
      <c r="F9" s="117">
        <v>500</v>
      </c>
    </row>
    <row r="10" spans="4:6">
      <c r="D10" s="137">
        <v>9</v>
      </c>
      <c r="E10" s="263" t="s">
        <v>115</v>
      </c>
      <c r="F10" s="117">
        <v>300</v>
      </c>
    </row>
    <row r="11" spans="4:6">
      <c r="D11" s="137">
        <v>10</v>
      </c>
      <c r="E11" s="263" t="s">
        <v>137</v>
      </c>
      <c r="F11" s="117">
        <v>200</v>
      </c>
    </row>
    <row r="12" spans="4:6">
      <c r="D12" s="137">
        <v>11</v>
      </c>
      <c r="E12" s="263" t="s">
        <v>138</v>
      </c>
      <c r="F12" s="117">
        <v>500</v>
      </c>
    </row>
    <row r="13" spans="4:6">
      <c r="D13" s="137">
        <v>12</v>
      </c>
      <c r="E13" s="263" t="s">
        <v>139</v>
      </c>
      <c r="F13" s="117">
        <v>500</v>
      </c>
    </row>
    <row r="14" spans="4:6">
      <c r="D14" s="137">
        <v>13</v>
      </c>
      <c r="E14" s="263" t="s">
        <v>116</v>
      </c>
      <c r="F14" s="117">
        <v>500</v>
      </c>
    </row>
    <row r="15" spans="4:6">
      <c r="D15" s="137">
        <v>14</v>
      </c>
      <c r="E15" s="263" t="s">
        <v>140</v>
      </c>
      <c r="F15" s="117">
        <v>300</v>
      </c>
    </row>
    <row r="16" spans="4:6">
      <c r="D16" s="137">
        <v>15</v>
      </c>
      <c r="E16" s="263" t="s">
        <v>141</v>
      </c>
      <c r="F16" s="117">
        <v>300</v>
      </c>
    </row>
    <row r="17" spans="4:6">
      <c r="D17" s="137">
        <v>16</v>
      </c>
      <c r="E17" s="263" t="s">
        <v>142</v>
      </c>
      <c r="F17" s="117">
        <v>300</v>
      </c>
    </row>
    <row r="18" spans="4:6">
      <c r="D18" s="137">
        <v>17</v>
      </c>
      <c r="E18" s="263" t="s">
        <v>143</v>
      </c>
      <c r="F18" s="117">
        <v>500</v>
      </c>
    </row>
    <row r="19" spans="4:6">
      <c r="D19" s="137">
        <v>18</v>
      </c>
      <c r="E19" s="263" t="s">
        <v>144</v>
      </c>
      <c r="F19" s="117">
        <v>200</v>
      </c>
    </row>
    <row r="20" spans="4:6">
      <c r="D20" s="137">
        <v>19</v>
      </c>
      <c r="E20" s="263" t="s">
        <v>61</v>
      </c>
      <c r="F20" s="117">
        <v>300</v>
      </c>
    </row>
    <row r="21" spans="4:6">
      <c r="D21" s="137">
        <v>20</v>
      </c>
      <c r="E21" s="263" t="s">
        <v>122</v>
      </c>
      <c r="F21" s="117">
        <v>500</v>
      </c>
    </row>
    <row r="22" spans="4:6">
      <c r="D22" s="137">
        <v>21</v>
      </c>
      <c r="E22" s="263" t="s">
        <v>145</v>
      </c>
      <c r="F22" s="117">
        <v>500</v>
      </c>
    </row>
    <row r="23" spans="4:6">
      <c r="D23" s="137">
        <v>22</v>
      </c>
      <c r="E23" s="263" t="s">
        <v>146</v>
      </c>
      <c r="F23" s="117">
        <v>300</v>
      </c>
    </row>
    <row r="24" spans="4:6">
      <c r="D24" s="137">
        <v>23</v>
      </c>
      <c r="E24" s="263" t="s">
        <v>147</v>
      </c>
      <c r="F24" s="117">
        <v>200</v>
      </c>
    </row>
    <row r="25" spans="4:6">
      <c r="D25" s="137">
        <v>24</v>
      </c>
      <c r="E25" s="263" t="s">
        <v>148</v>
      </c>
      <c r="F25" s="117">
        <v>500</v>
      </c>
    </row>
    <row r="26" spans="4:6">
      <c r="D26" s="137">
        <v>25</v>
      </c>
      <c r="E26" s="263" t="s">
        <v>149</v>
      </c>
      <c r="F26" s="117">
        <v>300</v>
      </c>
    </row>
    <row r="27" spans="4:6">
      <c r="D27" s="137">
        <v>26</v>
      </c>
      <c r="E27" s="263" t="s">
        <v>150</v>
      </c>
      <c r="F27" s="117">
        <v>300</v>
      </c>
    </row>
    <row r="28" spans="4:6">
      <c r="D28" s="137">
        <v>27</v>
      </c>
      <c r="E28" s="263" t="s">
        <v>63</v>
      </c>
      <c r="F28" s="117">
        <v>200</v>
      </c>
    </row>
    <row r="29" spans="4:6">
      <c r="D29" s="137">
        <v>28</v>
      </c>
      <c r="E29" s="263" t="s">
        <v>151</v>
      </c>
      <c r="F29" s="117">
        <v>500</v>
      </c>
    </row>
    <row r="30" spans="4:6">
      <c r="D30" s="137">
        <v>29</v>
      </c>
      <c r="E30" s="263" t="s">
        <v>67</v>
      </c>
      <c r="F30" s="117">
        <v>500</v>
      </c>
    </row>
    <row r="31" spans="4:6">
      <c r="D31" s="137">
        <v>30</v>
      </c>
      <c r="E31" s="263" t="s">
        <v>126</v>
      </c>
      <c r="F31" s="117">
        <v>500</v>
      </c>
    </row>
    <row r="32" spans="4:6">
      <c r="D32" s="137">
        <v>31</v>
      </c>
      <c r="E32" s="263" t="s">
        <v>152</v>
      </c>
      <c r="F32" s="117">
        <v>500</v>
      </c>
    </row>
    <row r="33" spans="4:6">
      <c r="D33" s="137">
        <v>32</v>
      </c>
      <c r="E33" s="263" t="s">
        <v>153</v>
      </c>
      <c r="F33" s="117">
        <v>500</v>
      </c>
    </row>
    <row r="34" spans="4:6">
      <c r="D34" s="137">
        <v>33</v>
      </c>
      <c r="E34" s="263" t="s">
        <v>154</v>
      </c>
      <c r="F34" s="117">
        <v>200</v>
      </c>
    </row>
    <row r="35" spans="4:6">
      <c r="D35" s="137">
        <v>34</v>
      </c>
      <c r="E35" s="263" t="s">
        <v>119</v>
      </c>
      <c r="F35" s="117">
        <v>500</v>
      </c>
    </row>
    <row r="36" spans="4:6">
      <c r="D36" s="137">
        <v>35</v>
      </c>
      <c r="E36" s="263" t="s">
        <v>155</v>
      </c>
      <c r="F36" s="117">
        <v>1000</v>
      </c>
    </row>
    <row r="37" spans="4:6">
      <c r="D37" s="137">
        <v>36</v>
      </c>
      <c r="E37" s="263" t="s">
        <v>118</v>
      </c>
      <c r="F37" s="117">
        <v>500</v>
      </c>
    </row>
    <row r="38" spans="4:6">
      <c r="D38" s="137">
        <v>37</v>
      </c>
      <c r="E38" s="263" t="s">
        <v>82</v>
      </c>
      <c r="F38" s="117">
        <v>1000</v>
      </c>
    </row>
    <row r="39" spans="4:6">
      <c r="D39" s="137">
        <v>38</v>
      </c>
      <c r="E39" s="263" t="s">
        <v>156</v>
      </c>
      <c r="F39" s="117">
        <v>1000</v>
      </c>
    </row>
    <row r="40" spans="4:6">
      <c r="D40" s="137">
        <v>39</v>
      </c>
      <c r="E40" s="263" t="s">
        <v>157</v>
      </c>
      <c r="F40" s="117">
        <v>500</v>
      </c>
    </row>
    <row r="41" spans="4:6">
      <c r="D41" s="137">
        <v>40</v>
      </c>
      <c r="E41" s="263" t="s">
        <v>158</v>
      </c>
      <c r="F41" s="117">
        <v>500</v>
      </c>
    </row>
    <row r="42" spans="4:6">
      <c r="D42" s="137">
        <v>41</v>
      </c>
      <c r="E42" s="263" t="s">
        <v>159</v>
      </c>
      <c r="F42" s="117">
        <v>300</v>
      </c>
    </row>
    <row r="43" spans="4:6">
      <c r="D43" s="137">
        <v>42</v>
      </c>
      <c r="E43" s="263" t="s">
        <v>160</v>
      </c>
      <c r="F43" s="117">
        <v>300</v>
      </c>
    </row>
    <row r="44" spans="4:6">
      <c r="D44" s="137">
        <v>43</v>
      </c>
      <c r="E44" s="263" t="s">
        <v>161</v>
      </c>
      <c r="F44" s="117">
        <v>500</v>
      </c>
    </row>
    <row r="45" spans="4:6">
      <c r="D45" s="137">
        <v>44</v>
      </c>
      <c r="E45" s="263" t="s">
        <v>162</v>
      </c>
      <c r="F45" s="117">
        <v>300</v>
      </c>
    </row>
    <row r="46" spans="4:6">
      <c r="D46" s="137">
        <v>45</v>
      </c>
      <c r="E46" s="263" t="s">
        <v>163</v>
      </c>
      <c r="F46" s="117">
        <v>300</v>
      </c>
    </row>
    <row r="47" spans="4:6">
      <c r="D47" s="137">
        <v>46</v>
      </c>
      <c r="E47" s="263" t="s">
        <v>164</v>
      </c>
      <c r="F47" s="117">
        <v>400</v>
      </c>
    </row>
    <row r="48" spans="4:6">
      <c r="D48" s="137">
        <v>47</v>
      </c>
      <c r="E48" s="263" t="s">
        <v>165</v>
      </c>
      <c r="F48" s="117">
        <v>500</v>
      </c>
    </row>
    <row r="49" spans="4:6">
      <c r="D49" s="137">
        <v>48</v>
      </c>
      <c r="E49" s="263" t="s">
        <v>166</v>
      </c>
      <c r="F49" s="117">
        <v>500</v>
      </c>
    </row>
    <row r="50" spans="4:6">
      <c r="D50" s="137">
        <v>49</v>
      </c>
      <c r="E50" s="263" t="s">
        <v>117</v>
      </c>
      <c r="F50" s="117">
        <v>500</v>
      </c>
    </row>
    <row r="51" spans="4:6">
      <c r="D51" s="137">
        <v>50</v>
      </c>
      <c r="E51" s="263" t="s">
        <v>167</v>
      </c>
      <c r="F51" s="117">
        <v>500</v>
      </c>
    </row>
    <row r="52" spans="4:6">
      <c r="D52" s="137">
        <v>51</v>
      </c>
      <c r="E52" s="263" t="s">
        <v>168</v>
      </c>
      <c r="F52" s="117">
        <v>300</v>
      </c>
    </row>
    <row r="53" spans="4:6">
      <c r="D53" s="137">
        <v>52</v>
      </c>
      <c r="E53" s="263" t="s">
        <v>169</v>
      </c>
      <c r="F53" s="117">
        <v>500</v>
      </c>
    </row>
    <row r="54" spans="4:6">
      <c r="D54" s="137">
        <v>53</v>
      </c>
      <c r="E54" s="263" t="s">
        <v>170</v>
      </c>
      <c r="F54" s="117">
        <v>300</v>
      </c>
    </row>
    <row r="55" spans="4:6">
      <c r="D55" s="137">
        <v>54</v>
      </c>
      <c r="E55" s="263" t="s">
        <v>171</v>
      </c>
      <c r="F55" s="117">
        <v>500</v>
      </c>
    </row>
    <row r="56" spans="4:6">
      <c r="F56" s="117"/>
    </row>
    <row r="57" spans="4:6">
      <c r="F57" s="117"/>
    </row>
    <row r="58" spans="4:6">
      <c r="F58" s="117"/>
    </row>
    <row r="59" spans="4:6">
      <c r="F59" s="117"/>
    </row>
    <row r="60" spans="4:6">
      <c r="F60" s="117"/>
    </row>
    <row r="61" spans="4:6">
      <c r="F61" s="117"/>
    </row>
    <row r="62" spans="4:6">
      <c r="F62" s="117"/>
    </row>
    <row r="63" spans="4:6">
      <c r="F63" s="117"/>
    </row>
    <row r="64" spans="4:6">
      <c r="F64" s="117"/>
    </row>
    <row r="65" spans="6:6">
      <c r="F65" s="117"/>
    </row>
    <row r="66" spans="6:6">
      <c r="F66" s="117"/>
    </row>
    <row r="67" spans="6:6">
      <c r="F67" s="117"/>
    </row>
    <row r="68" spans="6:6" ht="21">
      <c r="F68" s="26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1"/>
  <sheetViews>
    <sheetView view="pageBreakPreview" zoomScaleNormal="100" zoomScaleSheetLayoutView="100" workbookViewId="0">
      <selection activeCell="K16" sqref="K16"/>
    </sheetView>
  </sheetViews>
  <sheetFormatPr defaultRowHeight="13.2"/>
  <cols>
    <col min="1" max="1" width="6.5546875" customWidth="1"/>
    <col min="2" max="2" width="3" customWidth="1"/>
    <col min="3" max="3" width="18.6640625" customWidth="1"/>
    <col min="4" max="10" width="15.6640625" customWidth="1"/>
    <col min="11" max="11" width="23.109375" style="105" customWidth="1"/>
    <col min="12" max="12" width="19.6640625" style="110" customWidth="1"/>
    <col min="13" max="13" width="18.44140625" customWidth="1"/>
  </cols>
  <sheetData>
    <row r="1" spans="1:13" ht="30" customHeight="1">
      <c r="A1" s="327" t="s">
        <v>172</v>
      </c>
      <c r="B1" s="328"/>
      <c r="C1" s="328"/>
      <c r="D1" s="328"/>
      <c r="E1" s="328"/>
      <c r="F1" s="328"/>
      <c r="G1" s="328"/>
      <c r="H1" s="328"/>
      <c r="I1" s="328"/>
      <c r="J1" s="328"/>
      <c r="K1" s="329"/>
    </row>
    <row r="2" spans="1:13" ht="28.5" customHeight="1">
      <c r="A2" s="330" t="s">
        <v>11</v>
      </c>
      <c r="B2" s="331"/>
      <c r="C2" s="332"/>
      <c r="D2" s="40" t="s">
        <v>33</v>
      </c>
      <c r="E2" s="40" t="s">
        <v>27</v>
      </c>
      <c r="F2" s="40" t="s">
        <v>28</v>
      </c>
      <c r="G2" s="40" t="s">
        <v>29</v>
      </c>
      <c r="H2" s="40" t="s">
        <v>30</v>
      </c>
      <c r="I2" s="41" t="s">
        <v>31</v>
      </c>
      <c r="J2" s="41" t="s">
        <v>32</v>
      </c>
      <c r="K2" s="325" t="s">
        <v>9</v>
      </c>
    </row>
    <row r="3" spans="1:13" ht="12.75" customHeight="1">
      <c r="A3" s="320" t="s">
        <v>35</v>
      </c>
      <c r="B3" s="321"/>
      <c r="C3" s="322"/>
      <c r="D3" s="42" t="s">
        <v>34</v>
      </c>
      <c r="E3" s="42" t="s">
        <v>34</v>
      </c>
      <c r="F3" s="42" t="s">
        <v>34</v>
      </c>
      <c r="G3" s="42" t="s">
        <v>34</v>
      </c>
      <c r="H3" s="42" t="s">
        <v>34</v>
      </c>
      <c r="I3" s="42" t="s">
        <v>34</v>
      </c>
      <c r="J3" s="42" t="s">
        <v>34</v>
      </c>
      <c r="K3" s="326"/>
    </row>
    <row r="4" spans="1:13" ht="30" customHeight="1">
      <c r="A4" s="333" t="s">
        <v>36</v>
      </c>
      <c r="B4" s="44">
        <v>25.925930000000001</v>
      </c>
      <c r="C4" s="38" t="s">
        <v>47</v>
      </c>
      <c r="D4" s="39">
        <f>D16*M4</f>
        <v>2123620.9760260372</v>
      </c>
      <c r="E4" s="39">
        <f>E16*M4</f>
        <v>564666.32830748439</v>
      </c>
      <c r="F4" s="39">
        <f>F16*M4</f>
        <v>704637.20324637881</v>
      </c>
      <c r="G4" s="39">
        <f>G16*M4</f>
        <v>249287.64643147899</v>
      </c>
      <c r="H4" s="39">
        <f>H16*M4</f>
        <v>1222983.1409265995</v>
      </c>
      <c r="I4" s="39">
        <f>I16*M4</f>
        <v>573561.34255689254</v>
      </c>
      <c r="J4" s="39">
        <f>J16*M4</f>
        <v>1561243.3625051291</v>
      </c>
      <c r="K4" s="113">
        <v>7000000</v>
      </c>
      <c r="L4" s="111">
        <f>SUM(D4:J4)</f>
        <v>7000000.0000000019</v>
      </c>
      <c r="M4" s="78">
        <f>K4/K15</f>
        <v>0.38945578072330977</v>
      </c>
    </row>
    <row r="5" spans="1:13" ht="25.2" customHeight="1">
      <c r="A5" s="333"/>
      <c r="B5" s="44"/>
      <c r="C5" s="38" t="s">
        <v>37</v>
      </c>
      <c r="D5" s="39"/>
      <c r="E5" s="39"/>
      <c r="F5" s="39"/>
      <c r="G5" s="39"/>
      <c r="H5" s="39"/>
      <c r="I5" s="39"/>
      <c r="J5" s="39"/>
      <c r="K5" s="113"/>
      <c r="L5" s="111"/>
      <c r="M5" s="78"/>
    </row>
    <row r="6" spans="1:13" ht="25.2" customHeight="1">
      <c r="A6" s="333"/>
      <c r="B6" s="44">
        <v>7.4074068999999998</v>
      </c>
      <c r="C6" s="38" t="s">
        <v>38</v>
      </c>
      <c r="D6" s="39"/>
      <c r="E6" s="39"/>
      <c r="F6" s="39"/>
      <c r="G6" s="39"/>
      <c r="H6" s="39"/>
      <c r="I6" s="39"/>
      <c r="J6" s="39"/>
      <c r="K6" s="113"/>
      <c r="L6" s="111"/>
      <c r="M6" s="78"/>
    </row>
    <row r="7" spans="1:13" ht="25.2" customHeight="1">
      <c r="A7" s="333"/>
      <c r="B7" s="44"/>
      <c r="C7" s="38" t="s">
        <v>39</v>
      </c>
      <c r="D7" s="39"/>
      <c r="E7" s="39"/>
      <c r="F7" s="39"/>
      <c r="G7" s="39"/>
      <c r="H7" s="39"/>
      <c r="I7" s="39"/>
      <c r="J7" s="39"/>
      <c r="K7" s="113"/>
      <c r="L7" s="111"/>
      <c r="M7" s="78"/>
    </row>
    <row r="8" spans="1:13" ht="30" customHeight="1">
      <c r="A8" s="333"/>
      <c r="B8" s="44">
        <v>55.55556</v>
      </c>
      <c r="C8" s="38" t="s">
        <v>40</v>
      </c>
      <c r="D8" s="39">
        <f>D16*M8</f>
        <v>2995458.1563127288</v>
      </c>
      <c r="E8" s="39">
        <f>E16*M8</f>
        <v>796485.99152991083</v>
      </c>
      <c r="F8" s="39">
        <f>F16*M8</f>
        <v>993920.89338633313</v>
      </c>
      <c r="G8" s="39">
        <f>G16*M8</f>
        <v>351630.88055785996</v>
      </c>
      <c r="H8" s="39">
        <f>H16*M8</f>
        <v>1725069.9940706489</v>
      </c>
      <c r="I8" s="39">
        <f>I16*M8</f>
        <v>809032.78932702437</v>
      </c>
      <c r="J8" s="39">
        <f>J16*M8</f>
        <v>2202200.494815493</v>
      </c>
      <c r="K8" s="113">
        <v>9873799.1999999993</v>
      </c>
      <c r="L8" s="111">
        <f>SUM(D8:J8)</f>
        <v>9873799.1999999993</v>
      </c>
      <c r="M8" s="78">
        <f>K8/K15</f>
        <v>0.54934402516302727</v>
      </c>
    </row>
    <row r="9" spans="1:13" ht="25.2" customHeight="1">
      <c r="A9" s="333"/>
      <c r="B9" s="44"/>
      <c r="C9" s="38" t="s">
        <v>41</v>
      </c>
      <c r="D9" s="39">
        <f>D16*M9</f>
        <v>30337.442514657669</v>
      </c>
      <c r="E9" s="39">
        <f>E16*M9</f>
        <v>8066.6618329640614</v>
      </c>
      <c r="F9" s="39">
        <f>F16*M9</f>
        <v>10066.245760662554</v>
      </c>
      <c r="G9" s="39">
        <f>G16*M9</f>
        <v>3561.2520918782707</v>
      </c>
      <c r="H9" s="39">
        <f>H16*M9</f>
        <v>17471.187727522847</v>
      </c>
      <c r="I9" s="39">
        <f>I16*M9</f>
        <v>8193.7334650984631</v>
      </c>
      <c r="J9" s="39">
        <f>J16*M9</f>
        <v>22303.476607216129</v>
      </c>
      <c r="K9" s="113">
        <v>100000</v>
      </c>
      <c r="L9" s="111">
        <f>SUM(D9:J9)</f>
        <v>99999.999999999985</v>
      </c>
      <c r="M9" s="78">
        <f>K9/K15</f>
        <v>5.5636540103329961E-3</v>
      </c>
    </row>
    <row r="10" spans="1:13" ht="30" customHeight="1">
      <c r="A10" s="333"/>
      <c r="B10" s="44">
        <v>7.4074068999999998</v>
      </c>
      <c r="C10" s="38" t="s">
        <v>42</v>
      </c>
      <c r="D10" s="39">
        <f>D16*M10</f>
        <v>303374.42514657672</v>
      </c>
      <c r="E10" s="39">
        <f>E16*M10</f>
        <v>80666.618329640623</v>
      </c>
      <c r="F10" s="39">
        <f>F16*M10</f>
        <v>100662.45760662555</v>
      </c>
      <c r="G10" s="39">
        <f>G16*M10</f>
        <v>35612.520918782713</v>
      </c>
      <c r="H10" s="39">
        <f>H16*M10</f>
        <v>174711.8772752285</v>
      </c>
      <c r="I10" s="39">
        <f>I16*M10</f>
        <v>81937.334650984645</v>
      </c>
      <c r="J10" s="39">
        <f>J16*M10</f>
        <v>223034.76607216129</v>
      </c>
      <c r="K10" s="113">
        <v>1000000</v>
      </c>
      <c r="L10" s="111">
        <f>SUM(D10:J10)</f>
        <v>1000000</v>
      </c>
      <c r="M10" s="78">
        <f>K10/K15</f>
        <v>5.5636540103329968E-2</v>
      </c>
    </row>
    <row r="11" spans="1:13" ht="30" customHeight="1">
      <c r="A11" s="333"/>
      <c r="B11" s="44"/>
      <c r="C11" s="38" t="s">
        <v>43</v>
      </c>
      <c r="D11" s="39"/>
      <c r="E11" s="39"/>
      <c r="F11" s="39"/>
      <c r="G11" s="39"/>
      <c r="H11" s="39"/>
      <c r="I11" s="39"/>
      <c r="J11" s="39"/>
      <c r="K11" s="113"/>
      <c r="L11" s="111"/>
      <c r="M11" s="78"/>
    </row>
    <row r="12" spans="1:13" ht="30" customHeight="1">
      <c r="A12" s="333"/>
      <c r="B12" s="44">
        <v>3.7050000000000001</v>
      </c>
      <c r="C12" s="38" t="s">
        <v>44</v>
      </c>
      <c r="D12" s="39">
        <f>D16*M12</f>
        <v>0</v>
      </c>
      <c r="E12" s="39">
        <f>E16*M12</f>
        <v>0</v>
      </c>
      <c r="F12" s="79">
        <f>F16*M12</f>
        <v>0</v>
      </c>
      <c r="G12" s="39">
        <f>G16*M12</f>
        <v>0</v>
      </c>
      <c r="H12" s="39">
        <f>H16*M12</f>
        <v>0</v>
      </c>
      <c r="I12" s="39">
        <f>I16*M12</f>
        <v>0</v>
      </c>
      <c r="J12" s="39">
        <f>J16*M12</f>
        <v>0</v>
      </c>
      <c r="K12" s="113"/>
      <c r="L12" s="111">
        <f>SUM(D12:J12)</f>
        <v>0</v>
      </c>
      <c r="M12" s="78">
        <f>K12/K15</f>
        <v>0</v>
      </c>
    </row>
    <row r="13" spans="1:13" ht="25.2" customHeight="1">
      <c r="A13" s="333"/>
      <c r="B13" s="44"/>
      <c r="C13" s="38" t="s">
        <v>45</v>
      </c>
      <c r="D13" s="39"/>
      <c r="E13" s="39"/>
      <c r="F13" s="39"/>
      <c r="G13" s="39"/>
      <c r="H13" s="39"/>
      <c r="I13" s="39"/>
      <c r="J13" s="39"/>
      <c r="K13" s="113"/>
      <c r="L13" s="111"/>
      <c r="M13" s="78"/>
    </row>
    <row r="14" spans="1:13" ht="25.2" customHeight="1">
      <c r="A14" s="334"/>
      <c r="B14" s="45"/>
      <c r="C14" s="38" t="s">
        <v>46</v>
      </c>
      <c r="D14" s="39"/>
      <c r="E14" s="39"/>
      <c r="F14" s="39"/>
      <c r="G14" s="39"/>
      <c r="H14" s="39"/>
      <c r="I14" s="39"/>
      <c r="J14" s="39"/>
      <c r="K14" s="113"/>
      <c r="L14" s="111"/>
      <c r="M14" s="78"/>
    </row>
    <row r="15" spans="1:13" ht="34.950000000000003" customHeight="1" thickBot="1">
      <c r="A15" s="323" t="s">
        <v>9</v>
      </c>
      <c r="B15" s="324"/>
      <c r="C15" s="324"/>
      <c r="D15" s="68">
        <f>SUM(D4:D14)</f>
        <v>5452791.0000000009</v>
      </c>
      <c r="E15" s="49">
        <f t="shared" ref="E15:J15" si="0">SUM(E4:E14)</f>
        <v>1449885.5999999999</v>
      </c>
      <c r="F15" s="49">
        <f t="shared" si="0"/>
        <v>1809286.8</v>
      </c>
      <c r="G15" s="49">
        <f>SUM(G4:G14)</f>
        <v>640092.29999999993</v>
      </c>
      <c r="H15" s="68">
        <f t="shared" si="0"/>
        <v>3140236.2</v>
      </c>
      <c r="I15" s="49">
        <f t="shared" si="0"/>
        <v>1472725.2000000002</v>
      </c>
      <c r="J15" s="68">
        <f t="shared" si="0"/>
        <v>4008782.0999999996</v>
      </c>
      <c r="K15" s="114">
        <f>SUM(K4:K14)</f>
        <v>17973799.199999999</v>
      </c>
      <c r="L15" s="112">
        <f>SUM(L4:L14)</f>
        <v>17973799.200000003</v>
      </c>
      <c r="M15" s="78">
        <f>SUM(M4:M14)</f>
        <v>1</v>
      </c>
    </row>
    <row r="16" spans="1:13">
      <c r="D16" s="56">
        <f>'SEKTÖRLERE GÖRE 2022'!O4</f>
        <v>5452791</v>
      </c>
      <c r="E16" s="56">
        <f>'SEKTÖRLERE GÖRE 2022'!O5</f>
        <v>1449885.5999999999</v>
      </c>
      <c r="F16" s="56">
        <f>'SEKTÖRLERE GÖRE 2022'!O6</f>
        <v>1809286.8</v>
      </c>
      <c r="G16" s="56">
        <f>'SEKTÖRLERE GÖRE 2022'!O7</f>
        <v>640092.29999999993</v>
      </c>
      <c r="H16" s="56">
        <f>'SEKTÖRLERE GÖRE 2022'!O8</f>
        <v>3140236.1999999997</v>
      </c>
      <c r="I16" s="56">
        <f>'SEKTÖRLERE GÖRE 2022'!O9</f>
        <v>1472725.2</v>
      </c>
      <c r="J16" s="56">
        <f>'SEKTÖRLERE GÖRE 2022'!O10</f>
        <v>4008782.0999999996</v>
      </c>
      <c r="K16" s="106">
        <f>SUM(D15:J15)</f>
        <v>17973799.200000003</v>
      </c>
    </row>
    <row r="17" spans="4:11">
      <c r="D17" s="72"/>
      <c r="E17" s="72"/>
      <c r="F17" s="72"/>
      <c r="G17" s="72"/>
      <c r="H17" s="72"/>
      <c r="I17" s="72"/>
      <c r="J17" s="72"/>
      <c r="K17" s="106">
        <f>K16-K15</f>
        <v>0</v>
      </c>
    </row>
    <row r="21" spans="4:11">
      <c r="D21" s="72">
        <v>2175987.2999999998</v>
      </c>
      <c r="E21" s="72">
        <v>598207.5</v>
      </c>
      <c r="F21" s="72">
        <v>743155.5</v>
      </c>
      <c r="G21" s="72">
        <v>270207.59999999998</v>
      </c>
      <c r="H21" s="72">
        <v>1292323.2</v>
      </c>
      <c r="I21" s="72">
        <v>562790.69999999995</v>
      </c>
      <c r="J21" s="72">
        <v>1585513.8</v>
      </c>
    </row>
  </sheetData>
  <mergeCells count="6">
    <mergeCell ref="A3:C3"/>
    <mergeCell ref="A15:C15"/>
    <mergeCell ref="K2:K3"/>
    <mergeCell ref="A1:K1"/>
    <mergeCell ref="A2:C2"/>
    <mergeCell ref="A4:A14"/>
  </mergeCells>
  <printOptions horizontalCentered="1"/>
  <pageMargins left="0.39370078740157483" right="0.19685039370078741" top="0.78740157480314965" bottom="0.19685039370078741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86"/>
  <sheetViews>
    <sheetView tabSelected="1" view="pageBreakPreview" topLeftCell="A21" zoomScale="90" zoomScaleNormal="110" zoomScaleSheetLayoutView="90" workbookViewId="0">
      <selection activeCell="D39" sqref="D39"/>
    </sheetView>
  </sheetViews>
  <sheetFormatPr defaultRowHeight="13.2"/>
  <cols>
    <col min="1" max="1" width="16" style="134" customWidth="1"/>
    <col min="3" max="3" width="38.88671875" customWidth="1"/>
    <col min="4" max="4" width="15.88671875" style="134" customWidth="1"/>
    <col min="5" max="5" width="22.6640625" customWidth="1"/>
    <col min="6" max="6" width="79.33203125" customWidth="1"/>
  </cols>
  <sheetData>
    <row r="1" spans="1:6">
      <c r="A1" s="338" t="s">
        <v>173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5" t="s">
        <v>103</v>
      </c>
      <c r="B3" s="146" t="s">
        <v>100</v>
      </c>
      <c r="C3" s="147" t="s">
        <v>18</v>
      </c>
      <c r="D3" s="147" t="s">
        <v>101</v>
      </c>
      <c r="E3" s="148" t="s">
        <v>25</v>
      </c>
      <c r="F3" s="149" t="s">
        <v>96</v>
      </c>
    </row>
    <row r="4" spans="1:6" ht="15" customHeight="1">
      <c r="A4" s="335" t="s">
        <v>95</v>
      </c>
      <c r="B4" s="265">
        <v>1</v>
      </c>
      <c r="C4" s="162" t="s">
        <v>203</v>
      </c>
      <c r="D4" s="163">
        <v>1</v>
      </c>
      <c r="E4" s="164">
        <v>650000</v>
      </c>
      <c r="F4" s="165" t="s">
        <v>205</v>
      </c>
    </row>
    <row r="5" spans="1:6">
      <c r="A5" s="336"/>
      <c r="B5" s="266">
        <v>1</v>
      </c>
      <c r="C5" s="167" t="s">
        <v>204</v>
      </c>
      <c r="D5" s="168">
        <v>1</v>
      </c>
      <c r="E5" s="169">
        <v>3500000</v>
      </c>
      <c r="F5" s="170" t="s">
        <v>206</v>
      </c>
    </row>
    <row r="6" spans="1:6">
      <c r="A6" s="336"/>
      <c r="B6" s="266">
        <v>1</v>
      </c>
      <c r="C6" s="171" t="s">
        <v>207</v>
      </c>
      <c r="D6" s="172">
        <v>1</v>
      </c>
      <c r="E6" s="169">
        <v>615000</v>
      </c>
      <c r="F6" s="170" t="s">
        <v>208</v>
      </c>
    </row>
    <row r="7" spans="1:6">
      <c r="A7" s="336"/>
      <c r="B7" s="266">
        <v>1</v>
      </c>
      <c r="C7" s="171" t="s">
        <v>209</v>
      </c>
      <c r="D7" s="172">
        <v>1</v>
      </c>
      <c r="E7" s="169">
        <v>1330000</v>
      </c>
      <c r="F7" s="170" t="s">
        <v>210</v>
      </c>
    </row>
    <row r="8" spans="1:6" s="134" customFormat="1">
      <c r="A8" s="336"/>
      <c r="B8" s="267">
        <v>1</v>
      </c>
      <c r="C8" s="258" t="s">
        <v>211</v>
      </c>
      <c r="D8" s="259">
        <v>1</v>
      </c>
      <c r="E8" s="260">
        <v>1997779</v>
      </c>
      <c r="F8" s="261" t="s">
        <v>212</v>
      </c>
    </row>
    <row r="9" spans="1:6" s="134" customFormat="1" ht="15">
      <c r="A9" s="336"/>
      <c r="B9" s="257"/>
      <c r="C9" s="258"/>
      <c r="D9" s="259"/>
      <c r="E9" s="260"/>
      <c r="F9" s="261"/>
    </row>
    <row r="10" spans="1:6" s="134" customFormat="1" ht="15">
      <c r="A10" s="336"/>
      <c r="B10" s="257"/>
      <c r="C10" s="258"/>
      <c r="D10" s="259"/>
      <c r="E10" s="260"/>
      <c r="F10" s="261"/>
    </row>
    <row r="11" spans="1:6" s="134" customFormat="1" ht="15">
      <c r="A11" s="336"/>
      <c r="B11" s="257"/>
      <c r="C11" s="258"/>
      <c r="D11" s="259"/>
      <c r="E11" s="260"/>
      <c r="F11" s="261"/>
    </row>
    <row r="12" spans="1:6" s="134" customFormat="1" ht="15">
      <c r="A12" s="336"/>
      <c r="B12" s="257"/>
      <c r="C12" s="258"/>
      <c r="D12" s="259"/>
      <c r="E12" s="260"/>
      <c r="F12" s="261"/>
    </row>
    <row r="13" spans="1:6" s="134" customFormat="1" ht="16.2" thickBot="1">
      <c r="A13" s="337"/>
      <c r="B13" s="173">
        <f>SUM(B4:B8)</f>
        <v>5</v>
      </c>
      <c r="C13" s="205" t="s">
        <v>8</v>
      </c>
      <c r="D13" s="236">
        <f>SUM(D4:D8)</f>
        <v>5</v>
      </c>
      <c r="E13" s="174">
        <f>SUM(E4:E8)</f>
        <v>8092779</v>
      </c>
      <c r="F13" s="175"/>
    </row>
    <row r="14" spans="1:6" s="134" customFormat="1" ht="15">
      <c r="A14" s="341" t="s">
        <v>97</v>
      </c>
      <c r="B14" s="218">
        <v>1</v>
      </c>
      <c r="C14" s="219" t="s">
        <v>213</v>
      </c>
      <c r="D14" s="220">
        <v>1</v>
      </c>
      <c r="E14" s="221">
        <v>1890000</v>
      </c>
      <c r="F14" s="222" t="s">
        <v>214</v>
      </c>
    </row>
    <row r="15" spans="1:6" s="134" customFormat="1" ht="15">
      <c r="A15" s="342"/>
      <c r="B15" s="198"/>
      <c r="C15" s="202"/>
      <c r="D15" s="203"/>
      <c r="E15" s="201"/>
      <c r="F15" s="223"/>
    </row>
    <row r="16" spans="1:6" s="134" customFormat="1" ht="15">
      <c r="A16" s="342"/>
      <c r="B16" s="198"/>
      <c r="C16" s="199"/>
      <c r="D16" s="200"/>
      <c r="E16" s="201"/>
      <c r="F16" s="223"/>
    </row>
    <row r="17" spans="1:6" s="134" customFormat="1" ht="15">
      <c r="A17" s="342"/>
      <c r="B17" s="198"/>
      <c r="C17" s="199"/>
      <c r="D17" s="200"/>
      <c r="E17" s="201"/>
      <c r="F17" s="223"/>
    </row>
    <row r="18" spans="1:6" s="134" customFormat="1" ht="16.2" thickBot="1">
      <c r="A18" s="343"/>
      <c r="B18" s="224">
        <f>SUM(B14:B17)</f>
        <v>1</v>
      </c>
      <c r="C18" s="225" t="s">
        <v>8</v>
      </c>
      <c r="D18" s="239">
        <f>SUM(D14:D17)</f>
        <v>1</v>
      </c>
      <c r="E18" s="226">
        <f>SUM(E14:E17)</f>
        <v>1890000</v>
      </c>
      <c r="F18" s="227"/>
    </row>
    <row r="19" spans="1:6" s="134" customFormat="1" ht="15">
      <c r="A19" s="344" t="s">
        <v>98</v>
      </c>
      <c r="B19" s="207"/>
      <c r="C19" s="208"/>
      <c r="D19" s="209"/>
      <c r="E19" s="210"/>
      <c r="F19" s="211"/>
    </row>
    <row r="20" spans="1:6" s="134" customFormat="1" ht="15">
      <c r="A20" s="345"/>
      <c r="B20" s="192"/>
      <c r="C20" s="196"/>
      <c r="D20" s="197"/>
      <c r="E20" s="195"/>
      <c r="F20" s="212"/>
    </row>
    <row r="21" spans="1:6" s="134" customFormat="1" ht="15">
      <c r="A21" s="345"/>
      <c r="B21" s="192"/>
      <c r="C21" s="193"/>
      <c r="D21" s="194"/>
      <c r="E21" s="195"/>
      <c r="F21" s="212"/>
    </row>
    <row r="22" spans="1:6" s="134" customFormat="1" ht="15">
      <c r="A22" s="345"/>
      <c r="B22" s="192"/>
      <c r="C22" s="193"/>
      <c r="D22" s="194"/>
      <c r="E22" s="195"/>
      <c r="F22" s="212"/>
    </row>
    <row r="23" spans="1:6" s="134" customFormat="1" ht="16.2" thickBot="1">
      <c r="A23" s="346"/>
      <c r="B23" s="213">
        <f>SUM(B19:B22)</f>
        <v>0</v>
      </c>
      <c r="C23" s="214" t="s">
        <v>8</v>
      </c>
      <c r="D23" s="241">
        <f>SUM(D19:D22)</f>
        <v>0</v>
      </c>
      <c r="E23" s="216">
        <f>SUM(E19:E22)</f>
        <v>0</v>
      </c>
      <c r="F23" s="217"/>
    </row>
    <row r="24" spans="1:6" s="134" customFormat="1" ht="15.6" thickBot="1">
      <c r="A24" s="347" t="s">
        <v>83</v>
      </c>
      <c r="B24" s="150">
        <v>1</v>
      </c>
      <c r="C24" s="151" t="s">
        <v>216</v>
      </c>
      <c r="D24" s="228">
        <v>500</v>
      </c>
      <c r="E24" s="229">
        <f>D24*118</f>
        <v>59000</v>
      </c>
      <c r="F24" s="153" t="s">
        <v>215</v>
      </c>
    </row>
    <row r="25" spans="1:6" s="134" customFormat="1" ht="15.6" thickBot="1">
      <c r="A25" s="348"/>
      <c r="B25" s="150">
        <v>1</v>
      </c>
      <c r="C25" s="155" t="s">
        <v>217</v>
      </c>
      <c r="D25" s="235">
        <v>200</v>
      </c>
      <c r="E25" s="229">
        <f t="shared" ref="E25:E77" si="0">D25*118</f>
        <v>23600</v>
      </c>
      <c r="F25" s="153" t="s">
        <v>215</v>
      </c>
    </row>
    <row r="26" spans="1:6" s="134" customFormat="1" ht="15.6" thickBot="1">
      <c r="A26" s="348"/>
      <c r="B26" s="150">
        <v>1</v>
      </c>
      <c r="C26" s="155" t="s">
        <v>218</v>
      </c>
      <c r="D26" s="235">
        <v>200</v>
      </c>
      <c r="E26" s="229">
        <f t="shared" si="0"/>
        <v>23600</v>
      </c>
      <c r="F26" s="153" t="s">
        <v>215</v>
      </c>
    </row>
    <row r="27" spans="1:6" s="134" customFormat="1" ht="15.6" thickBot="1">
      <c r="A27" s="348"/>
      <c r="B27" s="150">
        <v>1</v>
      </c>
      <c r="C27" s="155" t="s">
        <v>219</v>
      </c>
      <c r="D27" s="235">
        <v>200</v>
      </c>
      <c r="E27" s="229">
        <f t="shared" si="0"/>
        <v>23600</v>
      </c>
      <c r="F27" s="153" t="s">
        <v>215</v>
      </c>
    </row>
    <row r="28" spans="1:6" s="134" customFormat="1" ht="15.6" thickBot="1">
      <c r="A28" s="348"/>
      <c r="B28" s="150">
        <v>1</v>
      </c>
      <c r="C28" s="155" t="s">
        <v>220</v>
      </c>
      <c r="D28" s="235">
        <v>300</v>
      </c>
      <c r="E28" s="229">
        <f t="shared" si="0"/>
        <v>35400</v>
      </c>
      <c r="F28" s="153" t="s">
        <v>215</v>
      </c>
    </row>
    <row r="29" spans="1:6" s="134" customFormat="1" ht="15.6" thickBot="1">
      <c r="A29" s="348"/>
      <c r="B29" s="150">
        <v>1</v>
      </c>
      <c r="C29" s="155" t="s">
        <v>221</v>
      </c>
      <c r="D29" s="235">
        <v>500</v>
      </c>
      <c r="E29" s="229">
        <f t="shared" si="0"/>
        <v>59000</v>
      </c>
      <c r="F29" s="153" t="s">
        <v>215</v>
      </c>
    </row>
    <row r="30" spans="1:6" s="134" customFormat="1" ht="15.6" thickBot="1">
      <c r="A30" s="348"/>
      <c r="B30" s="150">
        <v>1</v>
      </c>
      <c r="C30" s="155" t="s">
        <v>222</v>
      </c>
      <c r="D30" s="235">
        <v>300</v>
      </c>
      <c r="E30" s="229">
        <f t="shared" si="0"/>
        <v>35400</v>
      </c>
      <c r="F30" s="153" t="s">
        <v>215</v>
      </c>
    </row>
    <row r="31" spans="1:6" s="134" customFormat="1" ht="15.6" thickBot="1">
      <c r="A31" s="348"/>
      <c r="B31" s="150">
        <v>1</v>
      </c>
      <c r="C31" s="155" t="s">
        <v>223</v>
      </c>
      <c r="D31" s="235">
        <v>500</v>
      </c>
      <c r="E31" s="229">
        <f t="shared" si="0"/>
        <v>59000</v>
      </c>
      <c r="F31" s="153" t="s">
        <v>215</v>
      </c>
    </row>
    <row r="32" spans="1:6" s="134" customFormat="1" ht="15.6" thickBot="1">
      <c r="A32" s="348"/>
      <c r="B32" s="150">
        <v>1</v>
      </c>
      <c r="C32" s="155" t="s">
        <v>224</v>
      </c>
      <c r="D32" s="235">
        <v>300</v>
      </c>
      <c r="E32" s="229">
        <f t="shared" si="0"/>
        <v>35400</v>
      </c>
      <c r="F32" s="153" t="s">
        <v>215</v>
      </c>
    </row>
    <row r="33" spans="1:6" s="134" customFormat="1" ht="15.6" thickBot="1">
      <c r="A33" s="348"/>
      <c r="B33" s="150">
        <v>1</v>
      </c>
      <c r="C33" s="155" t="s">
        <v>225</v>
      </c>
      <c r="D33" s="235">
        <v>200</v>
      </c>
      <c r="E33" s="229">
        <f t="shared" si="0"/>
        <v>23600</v>
      </c>
      <c r="F33" s="153" t="s">
        <v>215</v>
      </c>
    </row>
    <row r="34" spans="1:6" s="134" customFormat="1" ht="15.6" thickBot="1">
      <c r="A34" s="348"/>
      <c r="B34" s="150">
        <v>1</v>
      </c>
      <c r="C34" s="155" t="s">
        <v>226</v>
      </c>
      <c r="D34" s="235">
        <v>500</v>
      </c>
      <c r="E34" s="229">
        <f t="shared" si="0"/>
        <v>59000</v>
      </c>
      <c r="F34" s="153" t="s">
        <v>215</v>
      </c>
    </row>
    <row r="35" spans="1:6" s="134" customFormat="1" ht="15.6" thickBot="1">
      <c r="A35" s="348"/>
      <c r="B35" s="150">
        <v>1</v>
      </c>
      <c r="C35" s="155" t="s">
        <v>361</v>
      </c>
      <c r="D35" s="235">
        <v>500</v>
      </c>
      <c r="E35" s="229">
        <f t="shared" si="0"/>
        <v>59000</v>
      </c>
      <c r="F35" s="153" t="s">
        <v>215</v>
      </c>
    </row>
    <row r="36" spans="1:6" s="134" customFormat="1" ht="15.6" thickBot="1">
      <c r="A36" s="348"/>
      <c r="B36" s="150">
        <v>1</v>
      </c>
      <c r="C36" s="155" t="s">
        <v>207</v>
      </c>
      <c r="D36" s="235">
        <v>500</v>
      </c>
      <c r="E36" s="229">
        <f t="shared" si="0"/>
        <v>59000</v>
      </c>
      <c r="F36" s="153" t="s">
        <v>215</v>
      </c>
    </row>
    <row r="37" spans="1:6" s="134" customFormat="1" ht="15.6" thickBot="1">
      <c r="A37" s="348"/>
      <c r="B37" s="150">
        <v>1</v>
      </c>
      <c r="C37" s="155" t="s">
        <v>227</v>
      </c>
      <c r="D37" s="235">
        <v>300</v>
      </c>
      <c r="E37" s="229">
        <f t="shared" si="0"/>
        <v>35400</v>
      </c>
      <c r="F37" s="153" t="s">
        <v>215</v>
      </c>
    </row>
    <row r="38" spans="1:6" s="134" customFormat="1" ht="15.6" thickBot="1">
      <c r="A38" s="348"/>
      <c r="B38" s="150">
        <v>1</v>
      </c>
      <c r="C38" s="155" t="s">
        <v>228</v>
      </c>
      <c r="D38" s="235">
        <v>300</v>
      </c>
      <c r="E38" s="229">
        <f t="shared" si="0"/>
        <v>35400</v>
      </c>
      <c r="F38" s="153" t="s">
        <v>215</v>
      </c>
    </row>
    <row r="39" spans="1:6" s="134" customFormat="1" ht="15.6" thickBot="1">
      <c r="A39" s="348"/>
      <c r="B39" s="150">
        <v>1</v>
      </c>
      <c r="C39" s="155" t="s">
        <v>229</v>
      </c>
      <c r="D39" s="235">
        <v>300</v>
      </c>
      <c r="E39" s="229">
        <f t="shared" si="0"/>
        <v>35400</v>
      </c>
      <c r="F39" s="153" t="s">
        <v>215</v>
      </c>
    </row>
    <row r="40" spans="1:6" s="134" customFormat="1" ht="15.6" thickBot="1">
      <c r="A40" s="348"/>
      <c r="B40" s="150">
        <v>1</v>
      </c>
      <c r="C40" s="155" t="s">
        <v>230</v>
      </c>
      <c r="D40" s="235">
        <v>500</v>
      </c>
      <c r="E40" s="229">
        <f t="shared" si="0"/>
        <v>59000</v>
      </c>
      <c r="F40" s="153" t="s">
        <v>215</v>
      </c>
    </row>
    <row r="41" spans="1:6" s="134" customFormat="1" ht="15.6" thickBot="1">
      <c r="A41" s="348"/>
      <c r="B41" s="150">
        <v>1</v>
      </c>
      <c r="C41" s="155" t="s">
        <v>231</v>
      </c>
      <c r="D41" s="235">
        <v>200</v>
      </c>
      <c r="E41" s="229">
        <f t="shared" si="0"/>
        <v>23600</v>
      </c>
      <c r="F41" s="153" t="s">
        <v>215</v>
      </c>
    </row>
    <row r="42" spans="1:6" s="134" customFormat="1" ht="15.6" thickBot="1">
      <c r="A42" s="348"/>
      <c r="B42" s="150">
        <v>1</v>
      </c>
      <c r="C42" s="155" t="s">
        <v>232</v>
      </c>
      <c r="D42" s="235">
        <v>300</v>
      </c>
      <c r="E42" s="229">
        <f t="shared" si="0"/>
        <v>35400</v>
      </c>
      <c r="F42" s="153" t="s">
        <v>215</v>
      </c>
    </row>
    <row r="43" spans="1:6" s="134" customFormat="1" ht="15.6" thickBot="1">
      <c r="A43" s="348"/>
      <c r="B43" s="150">
        <v>1</v>
      </c>
      <c r="C43" s="155" t="s">
        <v>233</v>
      </c>
      <c r="D43" s="235">
        <v>500</v>
      </c>
      <c r="E43" s="229">
        <f t="shared" si="0"/>
        <v>59000</v>
      </c>
      <c r="F43" s="153" t="s">
        <v>215</v>
      </c>
    </row>
    <row r="44" spans="1:6" s="134" customFormat="1" ht="15.6" thickBot="1">
      <c r="A44" s="348"/>
      <c r="B44" s="150">
        <v>1</v>
      </c>
      <c r="C44" s="155" t="s">
        <v>234</v>
      </c>
      <c r="D44" s="235">
        <v>500</v>
      </c>
      <c r="E44" s="229">
        <f t="shared" si="0"/>
        <v>59000</v>
      </c>
      <c r="F44" s="153" t="s">
        <v>215</v>
      </c>
    </row>
    <row r="45" spans="1:6" s="134" customFormat="1" ht="15.6" thickBot="1">
      <c r="A45" s="348"/>
      <c r="B45" s="150">
        <v>1</v>
      </c>
      <c r="C45" s="155" t="s">
        <v>235</v>
      </c>
      <c r="D45" s="235">
        <v>300</v>
      </c>
      <c r="E45" s="229">
        <f t="shared" si="0"/>
        <v>35400</v>
      </c>
      <c r="F45" s="153" t="s">
        <v>215</v>
      </c>
    </row>
    <row r="46" spans="1:6" s="134" customFormat="1" ht="15.6" thickBot="1">
      <c r="A46" s="348"/>
      <c r="B46" s="150">
        <v>1</v>
      </c>
      <c r="C46" s="155" t="s">
        <v>236</v>
      </c>
      <c r="D46" s="235">
        <v>200</v>
      </c>
      <c r="E46" s="229">
        <f t="shared" si="0"/>
        <v>23600</v>
      </c>
      <c r="F46" s="153" t="s">
        <v>215</v>
      </c>
    </row>
    <row r="47" spans="1:6" s="134" customFormat="1" ht="15.6" thickBot="1">
      <c r="A47" s="348"/>
      <c r="B47" s="150">
        <v>1</v>
      </c>
      <c r="C47" s="155" t="s">
        <v>237</v>
      </c>
      <c r="D47" s="235">
        <v>500</v>
      </c>
      <c r="E47" s="229">
        <f t="shared" si="0"/>
        <v>59000</v>
      </c>
      <c r="F47" s="153" t="s">
        <v>215</v>
      </c>
    </row>
    <row r="48" spans="1:6" s="134" customFormat="1" ht="15.6" thickBot="1">
      <c r="A48" s="348"/>
      <c r="B48" s="150">
        <v>1</v>
      </c>
      <c r="C48" s="155" t="s">
        <v>238</v>
      </c>
      <c r="D48" s="235">
        <v>300</v>
      </c>
      <c r="E48" s="229">
        <f t="shared" si="0"/>
        <v>35400</v>
      </c>
      <c r="F48" s="153" t="s">
        <v>215</v>
      </c>
    </row>
    <row r="49" spans="1:6" s="134" customFormat="1" ht="15.6" thickBot="1">
      <c r="A49" s="348"/>
      <c r="B49" s="150">
        <v>1</v>
      </c>
      <c r="C49" s="155" t="s">
        <v>239</v>
      </c>
      <c r="D49" s="235">
        <v>300</v>
      </c>
      <c r="E49" s="229">
        <f t="shared" si="0"/>
        <v>35400</v>
      </c>
      <c r="F49" s="153" t="s">
        <v>215</v>
      </c>
    </row>
    <row r="50" spans="1:6" s="134" customFormat="1" ht="15.6" thickBot="1">
      <c r="A50" s="348"/>
      <c r="B50" s="150">
        <v>1</v>
      </c>
      <c r="C50" s="155" t="s">
        <v>240</v>
      </c>
      <c r="D50" s="235">
        <v>200</v>
      </c>
      <c r="E50" s="229">
        <f t="shared" si="0"/>
        <v>23600</v>
      </c>
      <c r="F50" s="153" t="s">
        <v>215</v>
      </c>
    </row>
    <row r="51" spans="1:6" s="134" customFormat="1" ht="15.6" thickBot="1">
      <c r="A51" s="348"/>
      <c r="B51" s="150">
        <v>1</v>
      </c>
      <c r="C51" s="155" t="s">
        <v>241</v>
      </c>
      <c r="D51" s="235">
        <v>500</v>
      </c>
      <c r="E51" s="229">
        <f t="shared" si="0"/>
        <v>59000</v>
      </c>
      <c r="F51" s="153" t="s">
        <v>215</v>
      </c>
    </row>
    <row r="52" spans="1:6" s="134" customFormat="1" ht="15.6" thickBot="1">
      <c r="A52" s="348"/>
      <c r="B52" s="150">
        <v>1</v>
      </c>
      <c r="C52" s="155" t="s">
        <v>242</v>
      </c>
      <c r="D52" s="235">
        <v>500</v>
      </c>
      <c r="E52" s="229">
        <f t="shared" si="0"/>
        <v>59000</v>
      </c>
      <c r="F52" s="153" t="s">
        <v>215</v>
      </c>
    </row>
    <row r="53" spans="1:6" s="134" customFormat="1" ht="15.6" thickBot="1">
      <c r="A53" s="348"/>
      <c r="B53" s="150">
        <v>1</v>
      </c>
      <c r="C53" s="155" t="s">
        <v>243</v>
      </c>
      <c r="D53" s="235">
        <v>500</v>
      </c>
      <c r="E53" s="229">
        <f t="shared" si="0"/>
        <v>59000</v>
      </c>
      <c r="F53" s="153" t="s">
        <v>215</v>
      </c>
    </row>
    <row r="54" spans="1:6" s="134" customFormat="1" ht="15.6" thickBot="1">
      <c r="A54" s="348"/>
      <c r="B54" s="150">
        <v>1</v>
      </c>
      <c r="C54" s="155" t="s">
        <v>213</v>
      </c>
      <c r="D54" s="235">
        <v>500</v>
      </c>
      <c r="E54" s="229">
        <f t="shared" si="0"/>
        <v>59000</v>
      </c>
      <c r="F54" s="153" t="s">
        <v>215</v>
      </c>
    </row>
    <row r="55" spans="1:6" s="134" customFormat="1" ht="15.6" thickBot="1">
      <c r="A55" s="348"/>
      <c r="B55" s="150">
        <v>1</v>
      </c>
      <c r="C55" s="155" t="s">
        <v>244</v>
      </c>
      <c r="D55" s="235">
        <v>500</v>
      </c>
      <c r="E55" s="229">
        <f t="shared" si="0"/>
        <v>59000</v>
      </c>
      <c r="F55" s="153" t="s">
        <v>215</v>
      </c>
    </row>
    <row r="56" spans="1:6" s="134" customFormat="1" ht="15.6" thickBot="1">
      <c r="A56" s="348"/>
      <c r="B56" s="150">
        <v>1</v>
      </c>
      <c r="C56" s="155" t="s">
        <v>245</v>
      </c>
      <c r="D56" s="235">
        <v>200</v>
      </c>
      <c r="E56" s="229">
        <f t="shared" si="0"/>
        <v>23600</v>
      </c>
      <c r="F56" s="153" t="s">
        <v>215</v>
      </c>
    </row>
    <row r="57" spans="1:6" s="134" customFormat="1" ht="15.6" thickBot="1">
      <c r="A57" s="348"/>
      <c r="B57" s="150">
        <v>1</v>
      </c>
      <c r="C57" s="155" t="s">
        <v>246</v>
      </c>
      <c r="D57" s="235">
        <v>500</v>
      </c>
      <c r="E57" s="229">
        <f t="shared" si="0"/>
        <v>59000</v>
      </c>
      <c r="F57" s="153" t="s">
        <v>215</v>
      </c>
    </row>
    <row r="58" spans="1:6" s="134" customFormat="1" ht="15.6" thickBot="1">
      <c r="A58" s="348"/>
      <c r="B58" s="150">
        <v>1</v>
      </c>
      <c r="C58" s="155" t="s">
        <v>247</v>
      </c>
      <c r="D58" s="235">
        <v>1000</v>
      </c>
      <c r="E58" s="229">
        <f t="shared" si="0"/>
        <v>118000</v>
      </c>
      <c r="F58" s="153" t="s">
        <v>215</v>
      </c>
    </row>
    <row r="59" spans="1:6" s="134" customFormat="1" ht="15.6" thickBot="1">
      <c r="A59" s="348"/>
      <c r="B59" s="150">
        <v>1</v>
      </c>
      <c r="C59" s="155" t="s">
        <v>211</v>
      </c>
      <c r="D59" s="235">
        <v>500</v>
      </c>
      <c r="E59" s="229">
        <f t="shared" si="0"/>
        <v>59000</v>
      </c>
      <c r="F59" s="153" t="s">
        <v>215</v>
      </c>
    </row>
    <row r="60" spans="1:6" s="134" customFormat="1" ht="15.6" thickBot="1">
      <c r="A60" s="348"/>
      <c r="B60" s="150">
        <v>1</v>
      </c>
      <c r="C60" s="155" t="s">
        <v>248</v>
      </c>
      <c r="D60" s="235">
        <v>1000</v>
      </c>
      <c r="E60" s="229">
        <f t="shared" si="0"/>
        <v>118000</v>
      </c>
      <c r="F60" s="153" t="s">
        <v>215</v>
      </c>
    </row>
    <row r="61" spans="1:6" s="134" customFormat="1" ht="15.6" thickBot="1">
      <c r="A61" s="348"/>
      <c r="B61" s="150">
        <v>1</v>
      </c>
      <c r="C61" s="155" t="s">
        <v>249</v>
      </c>
      <c r="D61" s="235">
        <v>1000</v>
      </c>
      <c r="E61" s="229">
        <f t="shared" si="0"/>
        <v>118000</v>
      </c>
      <c r="F61" s="153" t="s">
        <v>215</v>
      </c>
    </row>
    <row r="62" spans="1:6" s="134" customFormat="1" ht="15.6" thickBot="1">
      <c r="A62" s="348"/>
      <c r="B62" s="150">
        <v>1</v>
      </c>
      <c r="C62" s="155" t="s">
        <v>250</v>
      </c>
      <c r="D62" s="235">
        <v>500</v>
      </c>
      <c r="E62" s="229">
        <f t="shared" si="0"/>
        <v>59000</v>
      </c>
      <c r="F62" s="153" t="s">
        <v>215</v>
      </c>
    </row>
    <row r="63" spans="1:6" s="134" customFormat="1" ht="15.6" thickBot="1">
      <c r="A63" s="348"/>
      <c r="B63" s="150">
        <v>1</v>
      </c>
      <c r="C63" s="155" t="s">
        <v>251</v>
      </c>
      <c r="D63" s="235">
        <v>500</v>
      </c>
      <c r="E63" s="229">
        <f t="shared" si="0"/>
        <v>59000</v>
      </c>
      <c r="F63" s="153" t="s">
        <v>215</v>
      </c>
    </row>
    <row r="64" spans="1:6" s="134" customFormat="1" ht="15.6" thickBot="1">
      <c r="A64" s="348"/>
      <c r="B64" s="150">
        <v>1</v>
      </c>
      <c r="C64" s="155" t="s">
        <v>252</v>
      </c>
      <c r="D64" s="235">
        <v>300</v>
      </c>
      <c r="E64" s="229">
        <f t="shared" si="0"/>
        <v>35400</v>
      </c>
      <c r="F64" s="153" t="s">
        <v>215</v>
      </c>
    </row>
    <row r="65" spans="1:6" s="134" customFormat="1" ht="15.6" thickBot="1">
      <c r="A65" s="348"/>
      <c r="B65" s="150">
        <v>1</v>
      </c>
      <c r="C65" s="155" t="s">
        <v>253</v>
      </c>
      <c r="D65" s="235">
        <v>300</v>
      </c>
      <c r="E65" s="229">
        <f t="shared" si="0"/>
        <v>35400</v>
      </c>
      <c r="F65" s="153" t="s">
        <v>215</v>
      </c>
    </row>
    <row r="66" spans="1:6" s="134" customFormat="1" ht="15.6" thickBot="1">
      <c r="A66" s="348"/>
      <c r="B66" s="150">
        <v>1</v>
      </c>
      <c r="C66" s="155" t="s">
        <v>254</v>
      </c>
      <c r="D66" s="235">
        <v>500</v>
      </c>
      <c r="E66" s="229">
        <f t="shared" si="0"/>
        <v>59000</v>
      </c>
      <c r="F66" s="153" t="s">
        <v>215</v>
      </c>
    </row>
    <row r="67" spans="1:6" s="134" customFormat="1" ht="15.6" thickBot="1">
      <c r="A67" s="348"/>
      <c r="B67" s="150">
        <v>1</v>
      </c>
      <c r="C67" s="155" t="s">
        <v>255</v>
      </c>
      <c r="D67" s="235">
        <v>300</v>
      </c>
      <c r="E67" s="229">
        <f t="shared" si="0"/>
        <v>35400</v>
      </c>
      <c r="F67" s="153" t="s">
        <v>215</v>
      </c>
    </row>
    <row r="68" spans="1:6" s="134" customFormat="1" ht="15.6" thickBot="1">
      <c r="A68" s="348"/>
      <c r="B68" s="150">
        <v>1</v>
      </c>
      <c r="C68" s="155" t="s">
        <v>256</v>
      </c>
      <c r="D68" s="235">
        <v>300</v>
      </c>
      <c r="E68" s="229">
        <f t="shared" si="0"/>
        <v>35400</v>
      </c>
      <c r="F68" s="153" t="s">
        <v>215</v>
      </c>
    </row>
    <row r="69" spans="1:6" s="134" customFormat="1" ht="15.6" thickBot="1">
      <c r="A69" s="348"/>
      <c r="B69" s="150">
        <v>1</v>
      </c>
      <c r="C69" s="155" t="s">
        <v>257</v>
      </c>
      <c r="D69" s="235">
        <v>400</v>
      </c>
      <c r="E69" s="229">
        <f t="shared" si="0"/>
        <v>47200</v>
      </c>
      <c r="F69" s="153" t="s">
        <v>215</v>
      </c>
    </row>
    <row r="70" spans="1:6" s="134" customFormat="1" ht="15.6" thickBot="1">
      <c r="A70" s="348"/>
      <c r="B70" s="150">
        <v>1</v>
      </c>
      <c r="C70" s="155" t="s">
        <v>258</v>
      </c>
      <c r="D70" s="235">
        <v>500</v>
      </c>
      <c r="E70" s="229">
        <f t="shared" si="0"/>
        <v>59000</v>
      </c>
      <c r="F70" s="153" t="s">
        <v>215</v>
      </c>
    </row>
    <row r="71" spans="1:6" s="134" customFormat="1" ht="15.6" thickBot="1">
      <c r="A71" s="348"/>
      <c r="B71" s="150">
        <v>1</v>
      </c>
      <c r="C71" s="155" t="s">
        <v>259</v>
      </c>
      <c r="D71" s="235">
        <v>500</v>
      </c>
      <c r="E71" s="229">
        <f t="shared" si="0"/>
        <v>59000</v>
      </c>
      <c r="F71" s="153" t="s">
        <v>215</v>
      </c>
    </row>
    <row r="72" spans="1:6" s="134" customFormat="1" ht="15.6" thickBot="1">
      <c r="A72" s="348"/>
      <c r="B72" s="150">
        <v>1</v>
      </c>
      <c r="C72" s="155" t="s">
        <v>209</v>
      </c>
      <c r="D72" s="235">
        <v>500</v>
      </c>
      <c r="E72" s="229">
        <f t="shared" si="0"/>
        <v>59000</v>
      </c>
      <c r="F72" s="153" t="s">
        <v>215</v>
      </c>
    </row>
    <row r="73" spans="1:6" s="134" customFormat="1" ht="15.6" thickBot="1">
      <c r="A73" s="348"/>
      <c r="B73" s="150">
        <v>1</v>
      </c>
      <c r="C73" s="155" t="s">
        <v>260</v>
      </c>
      <c r="D73" s="235">
        <v>500</v>
      </c>
      <c r="E73" s="229">
        <f t="shared" si="0"/>
        <v>59000</v>
      </c>
      <c r="F73" s="153" t="s">
        <v>215</v>
      </c>
    </row>
    <row r="74" spans="1:6" s="134" customFormat="1" ht="15.6" thickBot="1">
      <c r="A74" s="348"/>
      <c r="B74" s="150">
        <v>1</v>
      </c>
      <c r="C74" s="155" t="s">
        <v>261</v>
      </c>
      <c r="D74" s="235">
        <v>300</v>
      </c>
      <c r="E74" s="229">
        <f t="shared" si="0"/>
        <v>35400</v>
      </c>
      <c r="F74" s="153" t="s">
        <v>215</v>
      </c>
    </row>
    <row r="75" spans="1:6" s="134" customFormat="1" ht="15.6" thickBot="1">
      <c r="A75" s="348"/>
      <c r="B75" s="150">
        <v>1</v>
      </c>
      <c r="C75" s="155" t="s">
        <v>262</v>
      </c>
      <c r="D75" s="235">
        <v>500</v>
      </c>
      <c r="E75" s="229">
        <f t="shared" si="0"/>
        <v>59000</v>
      </c>
      <c r="F75" s="153" t="s">
        <v>215</v>
      </c>
    </row>
    <row r="76" spans="1:6" s="134" customFormat="1" ht="15.6" thickBot="1">
      <c r="A76" s="348"/>
      <c r="B76" s="150">
        <v>1</v>
      </c>
      <c r="C76" s="155" t="s">
        <v>263</v>
      </c>
      <c r="D76" s="235">
        <v>300</v>
      </c>
      <c r="E76" s="229">
        <f t="shared" si="0"/>
        <v>35400</v>
      </c>
      <c r="F76" s="153" t="s">
        <v>215</v>
      </c>
    </row>
    <row r="77" spans="1:6" s="134" customFormat="1" ht="15">
      <c r="A77" s="348"/>
      <c r="B77" s="150">
        <v>1</v>
      </c>
      <c r="C77" s="155" t="s">
        <v>264</v>
      </c>
      <c r="D77" s="191">
        <v>500</v>
      </c>
      <c r="E77" s="229">
        <f t="shared" si="0"/>
        <v>59000</v>
      </c>
      <c r="F77" s="153" t="s">
        <v>215</v>
      </c>
    </row>
    <row r="78" spans="1:6" s="134" customFormat="1" ht="15">
      <c r="A78" s="348"/>
      <c r="B78" s="154"/>
      <c r="C78" s="158"/>
      <c r="D78" s="191"/>
      <c r="E78" s="156"/>
      <c r="F78" s="157"/>
    </row>
    <row r="79" spans="1:6" s="134" customFormat="1" ht="16.2" thickBot="1">
      <c r="A79" s="349"/>
      <c r="B79" s="159">
        <f>SUM(B24:B78)</f>
        <v>54</v>
      </c>
      <c r="C79" s="206" t="s">
        <v>8</v>
      </c>
      <c r="D79" s="242">
        <f>SUM(D24:D78)</f>
        <v>22800</v>
      </c>
      <c r="E79" s="160">
        <f>SUM(E24:E78)</f>
        <v>2690400</v>
      </c>
      <c r="F79" s="161"/>
    </row>
    <row r="80" spans="1:6" s="134" customFormat="1" ht="15" customHeight="1">
      <c r="A80" s="350" t="s">
        <v>99</v>
      </c>
      <c r="B80" s="176"/>
      <c r="C80" s="177"/>
      <c r="D80" s="178"/>
      <c r="E80" s="243"/>
      <c r="F80" s="180"/>
    </row>
    <row r="81" spans="1:6" s="134" customFormat="1" ht="15">
      <c r="A81" s="351"/>
      <c r="B81" s="181"/>
      <c r="C81" s="182"/>
      <c r="D81" s="183"/>
      <c r="E81" s="231"/>
      <c r="F81" s="185"/>
    </row>
    <row r="82" spans="1:6" s="134" customFormat="1" ht="15">
      <c r="A82" s="351"/>
      <c r="B82" s="181"/>
      <c r="C82" s="186"/>
      <c r="D82" s="187"/>
      <c r="E82" s="231"/>
      <c r="F82" s="185"/>
    </row>
    <row r="83" spans="1:6" s="134" customFormat="1" ht="15">
      <c r="A83" s="351"/>
      <c r="B83" s="181"/>
      <c r="C83" s="186"/>
      <c r="D83" s="187"/>
      <c r="E83" s="231"/>
      <c r="F83" s="185"/>
    </row>
    <row r="84" spans="1:6" s="134" customFormat="1" ht="16.2" thickBot="1">
      <c r="A84" s="352"/>
      <c r="B84" s="244">
        <f>SUM(B80:B83)</f>
        <v>0</v>
      </c>
      <c r="C84" s="245" t="s">
        <v>8</v>
      </c>
      <c r="D84" s="247">
        <f>SUM(D80:D83)</f>
        <v>0</v>
      </c>
      <c r="E84" s="246">
        <f>SUM(E80:E83)</f>
        <v>0</v>
      </c>
      <c r="F84" s="190"/>
    </row>
    <row r="85" spans="1:6" ht="36.75" customHeight="1">
      <c r="B85" s="340" t="s">
        <v>102</v>
      </c>
      <c r="C85" s="340"/>
      <c r="D85" s="340"/>
      <c r="E85" s="123">
        <f>E84+E79+E23+E18+E13</f>
        <v>12673179</v>
      </c>
    </row>
    <row r="86" spans="1:6">
      <c r="C86" s="135">
        <f>'SEKTÖRLERE GÖRE 2022'!U4</f>
        <v>12723179</v>
      </c>
      <c r="E86" s="135">
        <f>C86-50000-E85</f>
        <v>0</v>
      </c>
    </row>
  </sheetData>
  <mergeCells count="7">
    <mergeCell ref="A4:A13"/>
    <mergeCell ref="A1:F2"/>
    <mergeCell ref="B85:D85"/>
    <mergeCell ref="A14:A18"/>
    <mergeCell ref="A19:A23"/>
    <mergeCell ref="A24:A79"/>
    <mergeCell ref="A80:A84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F33"/>
  <sheetViews>
    <sheetView view="pageBreakPreview" topLeftCell="A6" zoomScaleNormal="110" zoomScaleSheetLayoutView="100" workbookViewId="0">
      <selection activeCell="F30" sqref="F30"/>
    </sheetView>
  </sheetViews>
  <sheetFormatPr defaultColWidth="9.109375" defaultRowHeight="13.2"/>
  <cols>
    <col min="1" max="1" width="16" style="134" customWidth="1"/>
    <col min="2" max="2" width="9.109375" style="134"/>
    <col min="3" max="3" width="53.109375" style="134" customWidth="1"/>
    <col min="4" max="4" width="15.88671875" style="134" customWidth="1"/>
    <col min="5" max="5" width="22.6640625" style="134" customWidth="1"/>
    <col min="6" max="6" width="70.5546875" style="134" customWidth="1"/>
    <col min="7" max="16384" width="9.109375" style="134"/>
  </cols>
  <sheetData>
    <row r="1" spans="1:6">
      <c r="A1" s="338" t="s">
        <v>174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143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>
      <c r="A4" s="335" t="s">
        <v>95</v>
      </c>
      <c r="B4" s="265">
        <v>1</v>
      </c>
      <c r="C4" s="162" t="s">
        <v>265</v>
      </c>
      <c r="D4" s="163">
        <v>1</v>
      </c>
      <c r="E4" s="253">
        <v>1500000</v>
      </c>
      <c r="F4" s="162" t="s">
        <v>269</v>
      </c>
    </row>
    <row r="5" spans="1:6">
      <c r="A5" s="336"/>
      <c r="B5" s="266">
        <v>1</v>
      </c>
      <c r="C5" s="171" t="s">
        <v>266</v>
      </c>
      <c r="D5" s="168">
        <v>1</v>
      </c>
      <c r="E5" s="204">
        <v>1050000</v>
      </c>
      <c r="F5" s="171" t="s">
        <v>270</v>
      </c>
    </row>
    <row r="6" spans="1:6">
      <c r="A6" s="336"/>
      <c r="B6" s="266">
        <v>1</v>
      </c>
      <c r="C6" s="171" t="s">
        <v>267</v>
      </c>
      <c r="D6" s="172">
        <v>1</v>
      </c>
      <c r="E6" s="169">
        <v>230000</v>
      </c>
      <c r="F6" s="171" t="s">
        <v>271</v>
      </c>
    </row>
    <row r="7" spans="1:6">
      <c r="A7" s="336"/>
      <c r="B7" s="266">
        <v>1</v>
      </c>
      <c r="C7" s="258" t="s">
        <v>268</v>
      </c>
      <c r="D7" s="259">
        <v>1</v>
      </c>
      <c r="E7" s="260">
        <v>222078</v>
      </c>
      <c r="F7" s="258" t="s">
        <v>271</v>
      </c>
    </row>
    <row r="8" spans="1:6" ht="15">
      <c r="A8" s="336"/>
      <c r="B8" s="257"/>
      <c r="C8" s="258"/>
      <c r="D8" s="259"/>
      <c r="E8" s="260"/>
      <c r="F8" s="261"/>
    </row>
    <row r="9" spans="1:6" ht="16.2" thickBot="1">
      <c r="A9" s="337"/>
      <c r="B9" s="268">
        <f>SUM(B4:B7)</f>
        <v>4</v>
      </c>
      <c r="C9" s="205" t="s">
        <v>8</v>
      </c>
      <c r="D9" s="236">
        <f>SUM(D4:D7)</f>
        <v>4</v>
      </c>
      <c r="E9" s="174">
        <f>SUM(E4:E7)</f>
        <v>3002078</v>
      </c>
      <c r="F9" s="175"/>
    </row>
    <row r="10" spans="1:6" ht="15">
      <c r="A10" s="341" t="s">
        <v>97</v>
      </c>
      <c r="B10" s="218"/>
      <c r="C10" s="219"/>
      <c r="D10" s="220"/>
      <c r="E10" s="221"/>
      <c r="F10" s="222"/>
    </row>
    <row r="11" spans="1:6" ht="15">
      <c r="A11" s="342"/>
      <c r="B11" s="198"/>
      <c r="C11" s="202"/>
      <c r="D11" s="203"/>
      <c r="E11" s="201"/>
      <c r="F11" s="223"/>
    </row>
    <row r="12" spans="1:6" ht="15">
      <c r="A12" s="342"/>
      <c r="B12" s="198"/>
      <c r="C12" s="199"/>
      <c r="D12" s="200"/>
      <c r="E12" s="201"/>
      <c r="F12" s="223"/>
    </row>
    <row r="13" spans="1:6" ht="15">
      <c r="A13" s="342"/>
      <c r="B13" s="198"/>
      <c r="C13" s="199"/>
      <c r="D13" s="200"/>
      <c r="E13" s="201"/>
      <c r="F13" s="223"/>
    </row>
    <row r="14" spans="1:6" ht="16.2" thickBot="1">
      <c r="A14" s="343"/>
      <c r="B14" s="224">
        <f>SUM(B10:B13)</f>
        <v>0</v>
      </c>
      <c r="C14" s="225" t="s">
        <v>8</v>
      </c>
      <c r="D14" s="239">
        <f>SUM(D10:D13)</f>
        <v>0</v>
      </c>
      <c r="E14" s="226">
        <f>SUM(E10:E13)</f>
        <v>0</v>
      </c>
      <c r="F14" s="227"/>
    </row>
    <row r="15" spans="1:6" ht="15">
      <c r="A15" s="344" t="s">
        <v>98</v>
      </c>
      <c r="B15" s="207"/>
      <c r="C15" s="208"/>
      <c r="D15" s="209"/>
      <c r="E15" s="210"/>
      <c r="F15" s="211"/>
    </row>
    <row r="16" spans="1:6" ht="15">
      <c r="A16" s="345"/>
      <c r="B16" s="192"/>
      <c r="C16" s="196"/>
      <c r="D16" s="197"/>
      <c r="E16" s="195"/>
      <c r="F16" s="212"/>
    </row>
    <row r="17" spans="1:6" ht="15">
      <c r="A17" s="345"/>
      <c r="B17" s="192"/>
      <c r="C17" s="193"/>
      <c r="D17" s="194"/>
      <c r="E17" s="195"/>
      <c r="F17" s="212"/>
    </row>
    <row r="18" spans="1:6" ht="15">
      <c r="A18" s="345"/>
      <c r="B18" s="192"/>
      <c r="C18" s="193"/>
      <c r="D18" s="194"/>
      <c r="E18" s="195"/>
      <c r="F18" s="212"/>
    </row>
    <row r="19" spans="1:6" ht="16.2" thickBot="1">
      <c r="A19" s="346"/>
      <c r="B19" s="213">
        <f>SUM(B15:B18)</f>
        <v>0</v>
      </c>
      <c r="C19" s="214" t="s">
        <v>8</v>
      </c>
      <c r="D19" s="241">
        <f>SUM(D15:D18)</f>
        <v>0</v>
      </c>
      <c r="E19" s="216">
        <f>SUM(E15:E18)</f>
        <v>0</v>
      </c>
      <c r="F19" s="217"/>
    </row>
    <row r="20" spans="1:6">
      <c r="A20" s="348" t="s">
        <v>83</v>
      </c>
      <c r="B20" s="287">
        <v>1</v>
      </c>
      <c r="C20" s="155" t="s">
        <v>354</v>
      </c>
      <c r="D20" s="235">
        <v>350</v>
      </c>
      <c r="E20" s="254">
        <f>D20*118</f>
        <v>41300</v>
      </c>
      <c r="F20" s="240" t="s">
        <v>215</v>
      </c>
    </row>
    <row r="21" spans="1:6">
      <c r="A21" s="348"/>
      <c r="B21" s="287">
        <v>1</v>
      </c>
      <c r="C21" s="155" t="s">
        <v>355</v>
      </c>
      <c r="D21" s="235">
        <v>350</v>
      </c>
      <c r="E21" s="254">
        <f t="shared" ref="E21:E25" si="0">D21*118</f>
        <v>41300</v>
      </c>
      <c r="F21" s="240" t="s">
        <v>215</v>
      </c>
    </row>
    <row r="22" spans="1:6">
      <c r="A22" s="348"/>
      <c r="B22" s="287">
        <v>1</v>
      </c>
      <c r="C22" s="155" t="s">
        <v>356</v>
      </c>
      <c r="D22" s="235">
        <v>350</v>
      </c>
      <c r="E22" s="254">
        <f t="shared" si="0"/>
        <v>41300</v>
      </c>
      <c r="F22" s="240" t="s">
        <v>215</v>
      </c>
    </row>
    <row r="23" spans="1:6">
      <c r="A23" s="348"/>
      <c r="B23" s="287">
        <v>1</v>
      </c>
      <c r="C23" s="155" t="s">
        <v>357</v>
      </c>
      <c r="D23" s="235">
        <v>350</v>
      </c>
      <c r="E23" s="254">
        <f t="shared" si="0"/>
        <v>41300</v>
      </c>
      <c r="F23" s="240" t="s">
        <v>215</v>
      </c>
    </row>
    <row r="24" spans="1:6">
      <c r="A24" s="348"/>
      <c r="B24" s="287">
        <v>1</v>
      </c>
      <c r="C24" s="155" t="s">
        <v>358</v>
      </c>
      <c r="D24" s="191">
        <v>350</v>
      </c>
      <c r="E24" s="254">
        <f t="shared" si="0"/>
        <v>41300</v>
      </c>
      <c r="F24" s="240" t="s">
        <v>215</v>
      </c>
    </row>
    <row r="25" spans="1:6">
      <c r="A25" s="348"/>
      <c r="B25" s="287">
        <v>1</v>
      </c>
      <c r="C25" s="158" t="s">
        <v>359</v>
      </c>
      <c r="D25" s="191">
        <v>250</v>
      </c>
      <c r="E25" s="254">
        <f t="shared" si="0"/>
        <v>29500</v>
      </c>
      <c r="F25" s="240" t="s">
        <v>215</v>
      </c>
    </row>
    <row r="26" spans="1:6" ht="15">
      <c r="A26" s="348"/>
      <c r="B26" s="154"/>
      <c r="C26" s="158"/>
      <c r="D26" s="191"/>
      <c r="E26" s="156"/>
      <c r="F26" s="157"/>
    </row>
    <row r="27" spans="1:6" ht="16.2" thickBot="1">
      <c r="A27" s="349"/>
      <c r="B27" s="159">
        <f>SUM(B20:B26)</f>
        <v>6</v>
      </c>
      <c r="C27" s="206" t="s">
        <v>8</v>
      </c>
      <c r="D27" s="252">
        <f>SUM(D20:D26)</f>
        <v>2000</v>
      </c>
      <c r="E27" s="160">
        <f>SUM(E20:E26)</f>
        <v>236000</v>
      </c>
      <c r="F27" s="161"/>
    </row>
    <row r="28" spans="1:6" ht="15">
      <c r="A28" s="353" t="s">
        <v>99</v>
      </c>
      <c r="B28" s="230"/>
      <c r="C28" s="182"/>
      <c r="D28" s="183"/>
      <c r="E28" s="250"/>
      <c r="F28" s="251"/>
    </row>
    <row r="29" spans="1:6" ht="15">
      <c r="A29" s="353"/>
      <c r="B29" s="181"/>
      <c r="C29" s="182"/>
      <c r="D29" s="183"/>
      <c r="E29" s="184"/>
      <c r="F29" s="185"/>
    </row>
    <row r="30" spans="1:6" ht="15">
      <c r="A30" s="353"/>
      <c r="B30" s="181"/>
      <c r="C30" s="186"/>
      <c r="D30" s="187"/>
      <c r="E30" s="184"/>
      <c r="F30" s="185"/>
    </row>
    <row r="31" spans="1:6" ht="15">
      <c r="A31" s="353"/>
      <c r="B31" s="181"/>
      <c r="C31" s="186"/>
      <c r="D31" s="187"/>
      <c r="E31" s="184"/>
      <c r="F31" s="185"/>
    </row>
    <row r="32" spans="1:6" ht="16.2" thickBot="1">
      <c r="A32" s="354"/>
      <c r="B32" s="188">
        <f>SUM(B28:B31)</f>
        <v>0</v>
      </c>
      <c r="C32" s="248" t="s">
        <v>8</v>
      </c>
      <c r="D32" s="249">
        <f>SUM(D28:D31)</f>
        <v>0</v>
      </c>
      <c r="E32" s="189">
        <f>SUM(E28:E31)</f>
        <v>0</v>
      </c>
      <c r="F32" s="190"/>
    </row>
    <row r="33" spans="2:5" ht="36.75" customHeight="1">
      <c r="B33" s="340" t="s">
        <v>109</v>
      </c>
      <c r="C33" s="340"/>
      <c r="D33" s="340"/>
      <c r="E33" s="123">
        <f>E32+E27+E19+E14+E9</f>
        <v>3238078</v>
      </c>
    </row>
  </sheetData>
  <mergeCells count="7">
    <mergeCell ref="A1:F2"/>
    <mergeCell ref="B33:D33"/>
    <mergeCell ref="A4:A9"/>
    <mergeCell ref="A10:A14"/>
    <mergeCell ref="A15:A19"/>
    <mergeCell ref="A20:A27"/>
    <mergeCell ref="A28:A3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33"/>
  <sheetViews>
    <sheetView topLeftCell="A16" zoomScaleNormal="100" workbookViewId="0">
      <selection activeCell="F30" sqref="F30"/>
    </sheetView>
  </sheetViews>
  <sheetFormatPr defaultColWidth="9.109375" defaultRowHeight="13.2"/>
  <cols>
    <col min="1" max="1" width="16" style="134" customWidth="1"/>
    <col min="2" max="2" width="9.109375" style="134"/>
    <col min="3" max="3" width="50.33203125" style="134" customWidth="1"/>
    <col min="4" max="4" width="15.88671875" style="134" customWidth="1"/>
    <col min="5" max="5" width="22.6640625" style="134" customWidth="1"/>
    <col min="6" max="6" width="70.5546875" style="134" customWidth="1"/>
    <col min="7" max="16384" width="9.109375" style="134"/>
  </cols>
  <sheetData>
    <row r="1" spans="1:6">
      <c r="A1" s="338" t="s">
        <v>175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143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>
      <c r="A4" s="335" t="s">
        <v>95</v>
      </c>
      <c r="B4" s="265">
        <v>1</v>
      </c>
      <c r="C4" s="162" t="s">
        <v>273</v>
      </c>
      <c r="D4" s="163">
        <v>1</v>
      </c>
      <c r="E4" s="164">
        <v>680000</v>
      </c>
      <c r="F4" s="162" t="s">
        <v>323</v>
      </c>
    </row>
    <row r="5" spans="1:6">
      <c r="A5" s="336"/>
      <c r="B5" s="266">
        <v>1</v>
      </c>
      <c r="C5" s="171" t="s">
        <v>274</v>
      </c>
      <c r="D5" s="168">
        <v>1</v>
      </c>
      <c r="E5" s="169">
        <v>797500</v>
      </c>
      <c r="F5" s="171" t="s">
        <v>322</v>
      </c>
    </row>
    <row r="6" spans="1:6">
      <c r="A6" s="336"/>
      <c r="B6" s="266">
        <v>1</v>
      </c>
      <c r="C6" s="171" t="s">
        <v>275</v>
      </c>
      <c r="D6" s="168">
        <v>1</v>
      </c>
      <c r="E6" s="169">
        <v>380000</v>
      </c>
      <c r="F6" s="171" t="s">
        <v>277</v>
      </c>
    </row>
    <row r="7" spans="1:6">
      <c r="A7" s="336"/>
      <c r="B7" s="266">
        <v>1</v>
      </c>
      <c r="C7" s="171" t="s">
        <v>276</v>
      </c>
      <c r="D7" s="172">
        <v>1</v>
      </c>
      <c r="E7" s="169">
        <v>785000</v>
      </c>
      <c r="F7" s="171" t="s">
        <v>278</v>
      </c>
    </row>
    <row r="8" spans="1:6">
      <c r="A8" s="336"/>
      <c r="B8" s="266"/>
      <c r="C8" s="171"/>
      <c r="D8" s="172"/>
      <c r="E8" s="169"/>
      <c r="F8" s="170"/>
    </row>
    <row r="9" spans="1:6" ht="16.2" thickBot="1">
      <c r="A9" s="337"/>
      <c r="B9" s="268">
        <f>SUM(B4:B8)</f>
        <v>4</v>
      </c>
      <c r="C9" s="205" t="s">
        <v>8</v>
      </c>
      <c r="D9" s="283">
        <f>SUM(D4:D8)</f>
        <v>4</v>
      </c>
      <c r="E9" s="174">
        <f>SUM(E4:E8)</f>
        <v>2642500</v>
      </c>
      <c r="F9" s="175"/>
    </row>
    <row r="10" spans="1:6">
      <c r="A10" s="341" t="s">
        <v>97</v>
      </c>
      <c r="B10" s="269">
        <v>1</v>
      </c>
      <c r="C10" s="219" t="s">
        <v>272</v>
      </c>
      <c r="D10" s="220">
        <v>1</v>
      </c>
      <c r="E10" s="221">
        <v>680000</v>
      </c>
      <c r="F10" s="222" t="s">
        <v>321</v>
      </c>
    </row>
    <row r="11" spans="1:6">
      <c r="A11" s="342"/>
      <c r="B11" s="270"/>
      <c r="C11" s="199"/>
      <c r="D11" s="203"/>
      <c r="E11" s="201"/>
      <c r="F11" s="223"/>
    </row>
    <row r="12" spans="1:6">
      <c r="A12" s="342"/>
      <c r="B12" s="270"/>
      <c r="C12" s="199"/>
      <c r="D12" s="200"/>
      <c r="E12" s="201"/>
      <c r="F12" s="223"/>
    </row>
    <row r="13" spans="1:6">
      <c r="A13" s="342"/>
      <c r="B13" s="270"/>
      <c r="C13" s="199"/>
      <c r="D13" s="200"/>
      <c r="E13" s="201"/>
      <c r="F13" s="223"/>
    </row>
    <row r="14" spans="1:6" ht="16.2" thickBot="1">
      <c r="A14" s="343"/>
      <c r="B14" s="271">
        <f>SUM(B10:B13)</f>
        <v>1</v>
      </c>
      <c r="C14" s="225" t="s">
        <v>8</v>
      </c>
      <c r="D14" s="284">
        <f>SUM(D10:D13)</f>
        <v>1</v>
      </c>
      <c r="E14" s="226">
        <f>SUM(E10:E13)</f>
        <v>680000</v>
      </c>
      <c r="F14" s="227"/>
    </row>
    <row r="15" spans="1:6" ht="15">
      <c r="A15" s="344" t="s">
        <v>98</v>
      </c>
      <c r="B15" s="207"/>
      <c r="C15" s="208"/>
      <c r="D15" s="209"/>
      <c r="E15" s="210"/>
      <c r="F15" s="211"/>
    </row>
    <row r="16" spans="1:6" ht="15">
      <c r="A16" s="345"/>
      <c r="B16" s="192"/>
      <c r="C16" s="196"/>
      <c r="D16" s="197"/>
      <c r="E16" s="195"/>
      <c r="F16" s="212"/>
    </row>
    <row r="17" spans="1:6" ht="15">
      <c r="A17" s="345"/>
      <c r="B17" s="192"/>
      <c r="C17" s="193"/>
      <c r="D17" s="194"/>
      <c r="E17" s="195"/>
      <c r="F17" s="212"/>
    </row>
    <row r="18" spans="1:6" ht="15">
      <c r="A18" s="345"/>
      <c r="B18" s="192"/>
      <c r="C18" s="193"/>
      <c r="D18" s="194"/>
      <c r="E18" s="195"/>
      <c r="F18" s="212"/>
    </row>
    <row r="19" spans="1:6" ht="16.2" thickBot="1">
      <c r="A19" s="346"/>
      <c r="B19" s="213">
        <f>SUM(B15:B18)</f>
        <v>0</v>
      </c>
      <c r="C19" s="214" t="s">
        <v>8</v>
      </c>
      <c r="D19" s="241">
        <f>SUM(D15:D18)</f>
        <v>0</v>
      </c>
      <c r="E19" s="216">
        <f>SUM(E15:E18)</f>
        <v>0</v>
      </c>
      <c r="F19" s="217"/>
    </row>
    <row r="20" spans="1:6" ht="13.8" thickBot="1">
      <c r="A20" s="347" t="s">
        <v>83</v>
      </c>
      <c r="B20" s="275">
        <v>1</v>
      </c>
      <c r="C20" s="151" t="s">
        <v>331</v>
      </c>
      <c r="D20" s="228">
        <v>250</v>
      </c>
      <c r="E20" s="152">
        <f>D20*118</f>
        <v>29500</v>
      </c>
      <c r="F20" s="153" t="s">
        <v>215</v>
      </c>
    </row>
    <row r="21" spans="1:6" ht="13.8" thickBot="1">
      <c r="A21" s="348"/>
      <c r="B21" s="275">
        <v>1</v>
      </c>
      <c r="C21" s="155" t="s">
        <v>332</v>
      </c>
      <c r="D21" s="235">
        <v>200</v>
      </c>
      <c r="E21" s="152">
        <f t="shared" ref="E21:E25" si="0">D21*118</f>
        <v>23600</v>
      </c>
      <c r="F21" s="153" t="s">
        <v>215</v>
      </c>
    </row>
    <row r="22" spans="1:6" ht="13.8" thickBot="1">
      <c r="A22" s="348"/>
      <c r="B22" s="275">
        <v>1</v>
      </c>
      <c r="C22" s="155" t="s">
        <v>333</v>
      </c>
      <c r="D22" s="235">
        <v>200</v>
      </c>
      <c r="E22" s="152">
        <f t="shared" si="0"/>
        <v>23600</v>
      </c>
      <c r="F22" s="153" t="s">
        <v>215</v>
      </c>
    </row>
    <row r="23" spans="1:6" ht="13.8" thickBot="1">
      <c r="A23" s="348"/>
      <c r="B23" s="275">
        <v>1</v>
      </c>
      <c r="C23" s="155" t="s">
        <v>334</v>
      </c>
      <c r="D23" s="235">
        <v>200</v>
      </c>
      <c r="E23" s="152">
        <f t="shared" si="0"/>
        <v>23600</v>
      </c>
      <c r="F23" s="153" t="s">
        <v>215</v>
      </c>
    </row>
    <row r="24" spans="1:6" ht="13.8" thickBot="1">
      <c r="A24" s="348"/>
      <c r="B24" s="275">
        <v>1</v>
      </c>
      <c r="C24" s="155" t="s">
        <v>335</v>
      </c>
      <c r="D24" s="191">
        <v>200</v>
      </c>
      <c r="E24" s="152">
        <f t="shared" si="0"/>
        <v>23600</v>
      </c>
      <c r="F24" s="153" t="s">
        <v>215</v>
      </c>
    </row>
    <row r="25" spans="1:6">
      <c r="A25" s="348"/>
      <c r="B25" s="275">
        <v>1</v>
      </c>
      <c r="C25" s="158" t="s">
        <v>336</v>
      </c>
      <c r="D25" s="191">
        <v>200</v>
      </c>
      <c r="E25" s="152">
        <f t="shared" si="0"/>
        <v>23600</v>
      </c>
      <c r="F25" s="153" t="s">
        <v>215</v>
      </c>
    </row>
    <row r="26" spans="1:6" ht="15">
      <c r="A26" s="348"/>
      <c r="B26" s="154"/>
      <c r="C26" s="158"/>
      <c r="D26" s="191"/>
      <c r="E26" s="156"/>
      <c r="F26" s="157"/>
    </row>
    <row r="27" spans="1:6" ht="16.2" thickBot="1">
      <c r="A27" s="349"/>
      <c r="B27" s="159">
        <f>SUM(B20:B26)</f>
        <v>6</v>
      </c>
      <c r="C27" s="206" t="s">
        <v>8</v>
      </c>
      <c r="D27" s="252">
        <f>SUM(D20:D26)</f>
        <v>1250</v>
      </c>
      <c r="E27" s="160">
        <f>SUM(E20:E26)</f>
        <v>147500</v>
      </c>
      <c r="F27" s="161"/>
    </row>
    <row r="28" spans="1:6" ht="15">
      <c r="A28" s="355" t="s">
        <v>99</v>
      </c>
      <c r="B28" s="176">
        <v>1</v>
      </c>
      <c r="C28" s="177" t="s">
        <v>274</v>
      </c>
      <c r="D28" s="178">
        <v>1</v>
      </c>
      <c r="E28" s="179">
        <v>600000</v>
      </c>
      <c r="F28" s="180" t="s">
        <v>360</v>
      </c>
    </row>
    <row r="29" spans="1:6" ht="15">
      <c r="A29" s="353"/>
      <c r="B29" s="181"/>
      <c r="C29" s="182"/>
      <c r="D29" s="183"/>
      <c r="E29" s="184"/>
      <c r="F29" s="185"/>
    </row>
    <row r="30" spans="1:6" ht="15">
      <c r="A30" s="353"/>
      <c r="B30" s="181"/>
      <c r="C30" s="186"/>
      <c r="D30" s="187"/>
      <c r="E30" s="184"/>
      <c r="F30" s="185"/>
    </row>
    <row r="31" spans="1:6" ht="15">
      <c r="A31" s="353"/>
      <c r="B31" s="181"/>
      <c r="C31" s="186"/>
      <c r="D31" s="187"/>
      <c r="E31" s="184"/>
      <c r="F31" s="185"/>
    </row>
    <row r="32" spans="1:6" ht="16.2" thickBot="1">
      <c r="A32" s="354"/>
      <c r="B32" s="188">
        <f>SUM(B28:B31)</f>
        <v>1</v>
      </c>
      <c r="C32" s="248" t="s">
        <v>8</v>
      </c>
      <c r="D32" s="255">
        <f>SUM(D28:D31)</f>
        <v>1</v>
      </c>
      <c r="E32" s="189">
        <f>SUM(E28:E31)</f>
        <v>600000</v>
      </c>
      <c r="F32" s="190"/>
    </row>
    <row r="33" spans="2:5" ht="36.75" customHeight="1">
      <c r="B33" s="340" t="s">
        <v>110</v>
      </c>
      <c r="C33" s="340"/>
      <c r="D33" s="340"/>
      <c r="E33" s="123">
        <f>E32+E27+E19+E14+E9</f>
        <v>4070000</v>
      </c>
    </row>
  </sheetData>
  <mergeCells count="7">
    <mergeCell ref="A1:F2"/>
    <mergeCell ref="B33:D33"/>
    <mergeCell ref="A4:A9"/>
    <mergeCell ref="A10:A14"/>
    <mergeCell ref="A15:A19"/>
    <mergeCell ref="A20:A27"/>
    <mergeCell ref="A28:A32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38"/>
  <sheetViews>
    <sheetView topLeftCell="A16" zoomScale="110" zoomScaleNormal="110" workbookViewId="0">
      <selection activeCell="E38" sqref="E38"/>
    </sheetView>
  </sheetViews>
  <sheetFormatPr defaultColWidth="9.109375" defaultRowHeight="13.2"/>
  <cols>
    <col min="1" max="1" width="16" style="134" customWidth="1"/>
    <col min="2" max="2" width="9.109375" style="134"/>
    <col min="3" max="3" width="50.33203125" style="134" customWidth="1"/>
    <col min="4" max="4" width="15.88671875" style="134" customWidth="1"/>
    <col min="5" max="5" width="22.6640625" style="134" customWidth="1"/>
    <col min="6" max="6" width="70.5546875" style="134" customWidth="1"/>
    <col min="7" max="16384" width="9.109375" style="134"/>
  </cols>
  <sheetData>
    <row r="1" spans="1:6">
      <c r="A1" s="338" t="s">
        <v>176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143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>
      <c r="A4" s="335" t="s">
        <v>95</v>
      </c>
      <c r="B4" s="265">
        <v>1</v>
      </c>
      <c r="C4" s="162" t="s">
        <v>279</v>
      </c>
      <c r="D4" s="163">
        <v>1</v>
      </c>
      <c r="E4" s="164">
        <v>750000</v>
      </c>
      <c r="F4" s="285" t="s">
        <v>281</v>
      </c>
    </row>
    <row r="5" spans="1:6">
      <c r="A5" s="336"/>
      <c r="B5" s="266">
        <v>1</v>
      </c>
      <c r="C5" s="171" t="s">
        <v>280</v>
      </c>
      <c r="D5" s="168">
        <v>1</v>
      </c>
      <c r="E5" s="169">
        <v>401059.47</v>
      </c>
      <c r="F5" s="286" t="s">
        <v>282</v>
      </c>
    </row>
    <row r="6" spans="1:6">
      <c r="A6" s="336"/>
      <c r="B6" s="266"/>
      <c r="C6" s="171"/>
      <c r="D6" s="172"/>
      <c r="E6" s="169"/>
      <c r="F6" s="170"/>
    </row>
    <row r="7" spans="1:6">
      <c r="A7" s="336"/>
      <c r="B7" s="266"/>
      <c r="C7" s="171"/>
      <c r="D7" s="172"/>
      <c r="E7" s="169"/>
      <c r="F7" s="170"/>
    </row>
    <row r="8" spans="1:6" ht="16.2" thickBot="1">
      <c r="A8" s="337"/>
      <c r="B8" s="268">
        <f>SUM(B4:B7)</f>
        <v>2</v>
      </c>
      <c r="C8" s="205" t="s">
        <v>8</v>
      </c>
      <c r="D8" s="236">
        <f>SUM(D4:D7)</f>
        <v>2</v>
      </c>
      <c r="E8" s="174">
        <f>SUM(E4:E7)</f>
        <v>1151059.47</v>
      </c>
      <c r="F8" s="175"/>
    </row>
    <row r="9" spans="1:6" ht="15">
      <c r="A9" s="341" t="s">
        <v>97</v>
      </c>
      <c r="B9" s="218"/>
      <c r="C9" s="219"/>
      <c r="D9" s="220"/>
      <c r="E9" s="221"/>
      <c r="F9" s="222"/>
    </row>
    <row r="10" spans="1:6" ht="15">
      <c r="A10" s="342"/>
      <c r="B10" s="198"/>
      <c r="C10" s="199"/>
      <c r="D10" s="203"/>
      <c r="E10" s="201"/>
      <c r="F10" s="223"/>
    </row>
    <row r="11" spans="1:6" ht="15">
      <c r="A11" s="342"/>
      <c r="B11" s="198"/>
      <c r="C11" s="199"/>
      <c r="D11" s="200"/>
      <c r="E11" s="201"/>
      <c r="F11" s="223"/>
    </row>
    <row r="12" spans="1:6" ht="15">
      <c r="A12" s="342"/>
      <c r="B12" s="198"/>
      <c r="C12" s="199"/>
      <c r="D12" s="200"/>
      <c r="E12" s="201"/>
      <c r="F12" s="223"/>
    </row>
    <row r="13" spans="1:6" ht="16.2" thickBot="1">
      <c r="A13" s="343"/>
      <c r="B13" s="224">
        <f>SUM(B9:B12)</f>
        <v>0</v>
      </c>
      <c r="C13" s="225" t="s">
        <v>8</v>
      </c>
      <c r="D13" s="239">
        <f>SUM(D9:D12)</f>
        <v>0</v>
      </c>
      <c r="E13" s="226">
        <f>SUM(E9:E12)</f>
        <v>0</v>
      </c>
      <c r="F13" s="227"/>
    </row>
    <row r="14" spans="1:6" ht="15">
      <c r="A14" s="344" t="s">
        <v>98</v>
      </c>
      <c r="B14" s="207"/>
      <c r="C14" s="208"/>
      <c r="D14" s="209"/>
      <c r="E14" s="210"/>
      <c r="F14" s="211"/>
    </row>
    <row r="15" spans="1:6" ht="15">
      <c r="A15" s="345"/>
      <c r="B15" s="192"/>
      <c r="C15" s="196"/>
      <c r="D15" s="197"/>
      <c r="E15" s="195"/>
      <c r="F15" s="212"/>
    </row>
    <row r="16" spans="1:6" ht="15">
      <c r="A16" s="345"/>
      <c r="B16" s="192"/>
      <c r="C16" s="193"/>
      <c r="D16" s="194"/>
      <c r="E16" s="195"/>
      <c r="F16" s="212"/>
    </row>
    <row r="17" spans="1:6" ht="15">
      <c r="A17" s="345"/>
      <c r="B17" s="192"/>
      <c r="C17" s="193"/>
      <c r="D17" s="194"/>
      <c r="E17" s="195"/>
      <c r="F17" s="212"/>
    </row>
    <row r="18" spans="1:6" ht="16.2" thickBot="1">
      <c r="A18" s="346"/>
      <c r="B18" s="213">
        <f>SUM(B14:B17)</f>
        <v>0</v>
      </c>
      <c r="C18" s="214" t="s">
        <v>8</v>
      </c>
      <c r="D18" s="241">
        <f>SUM(D14:D17)</f>
        <v>0</v>
      </c>
      <c r="E18" s="216">
        <f>SUM(E14:E17)</f>
        <v>0</v>
      </c>
      <c r="F18" s="217"/>
    </row>
    <row r="19" spans="1:6" ht="13.8" thickBot="1">
      <c r="A19" s="347" t="s">
        <v>83</v>
      </c>
      <c r="B19" s="275">
        <v>1</v>
      </c>
      <c r="C19" s="151" t="s">
        <v>320</v>
      </c>
      <c r="D19" s="228">
        <v>125</v>
      </c>
      <c r="E19" s="152">
        <f>D19*118</f>
        <v>14750</v>
      </c>
      <c r="F19" s="153" t="s">
        <v>215</v>
      </c>
    </row>
    <row r="20" spans="1:6" ht="13.8" thickBot="1">
      <c r="A20" s="348"/>
      <c r="B20" s="275">
        <v>1</v>
      </c>
      <c r="C20" s="155" t="s">
        <v>337</v>
      </c>
      <c r="D20" s="235">
        <v>125</v>
      </c>
      <c r="E20" s="152">
        <f t="shared" ref="E20:E30" si="0">D20*118</f>
        <v>14750</v>
      </c>
      <c r="F20" s="153" t="s">
        <v>215</v>
      </c>
    </row>
    <row r="21" spans="1:6" ht="13.8" thickBot="1">
      <c r="A21" s="348"/>
      <c r="B21" s="275">
        <v>1</v>
      </c>
      <c r="C21" s="155" t="s">
        <v>279</v>
      </c>
      <c r="D21" s="235">
        <v>125</v>
      </c>
      <c r="E21" s="152">
        <f t="shared" si="0"/>
        <v>14750</v>
      </c>
      <c r="F21" s="153" t="s">
        <v>215</v>
      </c>
    </row>
    <row r="22" spans="1:6" ht="13.8" thickBot="1">
      <c r="A22" s="348"/>
      <c r="B22" s="275">
        <v>1</v>
      </c>
      <c r="C22" s="155" t="s">
        <v>338</v>
      </c>
      <c r="D22" s="235">
        <v>125</v>
      </c>
      <c r="E22" s="152">
        <f t="shared" si="0"/>
        <v>14750</v>
      </c>
      <c r="F22" s="153" t="s">
        <v>215</v>
      </c>
    </row>
    <row r="23" spans="1:6" ht="13.8" thickBot="1">
      <c r="A23" s="348"/>
      <c r="B23" s="275">
        <v>1</v>
      </c>
      <c r="C23" s="155" t="s">
        <v>280</v>
      </c>
      <c r="D23" s="235">
        <v>125</v>
      </c>
      <c r="E23" s="152">
        <f t="shared" si="0"/>
        <v>14750</v>
      </c>
      <c r="F23" s="153" t="s">
        <v>215</v>
      </c>
    </row>
    <row r="24" spans="1:6" ht="13.8" thickBot="1">
      <c r="A24" s="348"/>
      <c r="B24" s="275">
        <v>1</v>
      </c>
      <c r="C24" s="155" t="s">
        <v>339</v>
      </c>
      <c r="D24" s="235">
        <v>610</v>
      </c>
      <c r="E24" s="152">
        <f t="shared" si="0"/>
        <v>71980</v>
      </c>
      <c r="F24" s="153" t="s">
        <v>215</v>
      </c>
    </row>
    <row r="25" spans="1:6" ht="13.8" thickBot="1">
      <c r="A25" s="348"/>
      <c r="B25" s="275">
        <v>1</v>
      </c>
      <c r="C25" s="155" t="s">
        <v>340</v>
      </c>
      <c r="D25" s="235">
        <v>125</v>
      </c>
      <c r="E25" s="152">
        <f t="shared" si="0"/>
        <v>14750</v>
      </c>
      <c r="F25" s="153" t="s">
        <v>215</v>
      </c>
    </row>
    <row r="26" spans="1:6" ht="13.8" thickBot="1">
      <c r="A26" s="348"/>
      <c r="B26" s="275">
        <v>1</v>
      </c>
      <c r="C26" s="155" t="s">
        <v>345</v>
      </c>
      <c r="D26" s="191">
        <v>250</v>
      </c>
      <c r="E26" s="152">
        <f t="shared" si="0"/>
        <v>29500</v>
      </c>
      <c r="F26" s="153" t="s">
        <v>215</v>
      </c>
    </row>
    <row r="27" spans="1:6" ht="13.8" thickBot="1">
      <c r="A27" s="348"/>
      <c r="B27" s="275">
        <v>1</v>
      </c>
      <c r="C27" s="158" t="s">
        <v>341</v>
      </c>
      <c r="D27" s="191">
        <v>250</v>
      </c>
      <c r="E27" s="152">
        <f t="shared" si="0"/>
        <v>29500</v>
      </c>
      <c r="F27" s="153" t="s">
        <v>215</v>
      </c>
    </row>
    <row r="28" spans="1:6" ht="13.8" thickBot="1">
      <c r="A28" s="348"/>
      <c r="B28" s="275">
        <v>1</v>
      </c>
      <c r="C28" s="158" t="s">
        <v>342</v>
      </c>
      <c r="D28" s="191">
        <v>250</v>
      </c>
      <c r="E28" s="152">
        <f t="shared" si="0"/>
        <v>29500</v>
      </c>
      <c r="F28" s="153" t="s">
        <v>215</v>
      </c>
    </row>
    <row r="29" spans="1:6" ht="13.8" thickBot="1">
      <c r="A29" s="348"/>
      <c r="B29" s="275">
        <v>1</v>
      </c>
      <c r="C29" s="158" t="s">
        <v>343</v>
      </c>
      <c r="D29" s="191">
        <v>125</v>
      </c>
      <c r="E29" s="152">
        <f t="shared" si="0"/>
        <v>14750</v>
      </c>
      <c r="F29" s="153" t="s">
        <v>215</v>
      </c>
    </row>
    <row r="30" spans="1:6">
      <c r="A30" s="348"/>
      <c r="B30" s="275">
        <v>1</v>
      </c>
      <c r="C30" s="158" t="s">
        <v>344</v>
      </c>
      <c r="D30" s="191">
        <v>125</v>
      </c>
      <c r="E30" s="152">
        <f t="shared" si="0"/>
        <v>14750</v>
      </c>
      <c r="F30" s="153" t="s">
        <v>215</v>
      </c>
    </row>
    <row r="31" spans="1:6" ht="15">
      <c r="A31" s="348"/>
      <c r="B31" s="154"/>
      <c r="C31" s="158"/>
      <c r="D31" s="191"/>
      <c r="E31" s="156"/>
      <c r="F31" s="157"/>
    </row>
    <row r="32" spans="1:6" ht="16.2" thickBot="1">
      <c r="A32" s="349"/>
      <c r="B32" s="277">
        <f>SUM(B19:B31)</f>
        <v>12</v>
      </c>
      <c r="C32" s="206" t="s">
        <v>8</v>
      </c>
      <c r="D32" s="288">
        <f>SUM(D19:D31)</f>
        <v>2360</v>
      </c>
      <c r="E32" s="160">
        <f>SUM(E19:E31)</f>
        <v>278480</v>
      </c>
      <c r="F32" s="161"/>
    </row>
    <row r="33" spans="1:6" ht="15">
      <c r="A33" s="355" t="s">
        <v>99</v>
      </c>
      <c r="B33" s="176"/>
      <c r="C33" s="177"/>
      <c r="D33" s="178"/>
      <c r="E33" s="179"/>
      <c r="F33" s="180"/>
    </row>
    <row r="34" spans="1:6" ht="15">
      <c r="A34" s="353"/>
      <c r="B34" s="181"/>
      <c r="C34" s="182"/>
      <c r="D34" s="183"/>
      <c r="E34" s="184"/>
      <c r="F34" s="185"/>
    </row>
    <row r="35" spans="1:6" ht="15">
      <c r="A35" s="353"/>
      <c r="B35" s="181"/>
      <c r="C35" s="186"/>
      <c r="D35" s="187"/>
      <c r="E35" s="184"/>
      <c r="F35" s="185"/>
    </row>
    <row r="36" spans="1:6" ht="15">
      <c r="A36" s="353"/>
      <c r="B36" s="181"/>
      <c r="C36" s="186"/>
      <c r="D36" s="187"/>
      <c r="E36" s="184"/>
      <c r="F36" s="185"/>
    </row>
    <row r="37" spans="1:6" ht="16.2" thickBot="1">
      <c r="A37" s="354"/>
      <c r="B37" s="188">
        <f>SUM(B33:B36)</f>
        <v>0</v>
      </c>
      <c r="C37" s="248" t="s">
        <v>8</v>
      </c>
      <c r="D37" s="255">
        <f>SUM(D33:D36)</f>
        <v>0</v>
      </c>
      <c r="E37" s="189">
        <f>SUM(E33:E36)</f>
        <v>0</v>
      </c>
      <c r="F37" s="190"/>
    </row>
    <row r="38" spans="1:6" ht="36.75" customHeight="1">
      <c r="B38" s="340" t="s">
        <v>111</v>
      </c>
      <c r="C38" s="340"/>
      <c r="D38" s="340"/>
      <c r="E38" s="123">
        <f>E32+E8</f>
        <v>1429539.47</v>
      </c>
    </row>
  </sheetData>
  <mergeCells count="7">
    <mergeCell ref="A1:F2"/>
    <mergeCell ref="B38:D38"/>
    <mergeCell ref="A4:A8"/>
    <mergeCell ref="A9:A13"/>
    <mergeCell ref="A14:A18"/>
    <mergeCell ref="A19:A32"/>
    <mergeCell ref="A33:A37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47"/>
  <sheetViews>
    <sheetView topLeftCell="A21" zoomScale="110" zoomScaleNormal="110" workbookViewId="0">
      <selection activeCell="C36" sqref="C36"/>
    </sheetView>
  </sheetViews>
  <sheetFormatPr defaultColWidth="9.109375" defaultRowHeight="13.2"/>
  <cols>
    <col min="1" max="1" width="16" style="134" customWidth="1"/>
    <col min="2" max="2" width="9.109375" style="134"/>
    <col min="3" max="3" width="47.33203125" style="134" customWidth="1"/>
    <col min="4" max="4" width="15.88671875" style="134" customWidth="1"/>
    <col min="5" max="5" width="22.6640625" style="134" customWidth="1"/>
    <col min="6" max="6" width="82" style="134" customWidth="1"/>
    <col min="7" max="16384" width="9.109375" style="134"/>
  </cols>
  <sheetData>
    <row r="1" spans="1:6">
      <c r="A1" s="338" t="s">
        <v>177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256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>
      <c r="A4" s="335" t="s">
        <v>95</v>
      </c>
      <c r="B4" s="265">
        <v>1</v>
      </c>
      <c r="C4" s="162" t="s">
        <v>283</v>
      </c>
      <c r="D4" s="163">
        <v>1</v>
      </c>
      <c r="E4" s="164">
        <v>850000</v>
      </c>
      <c r="F4" s="162" t="s">
        <v>289</v>
      </c>
    </row>
    <row r="5" spans="1:6" ht="16.2" customHeight="1">
      <c r="A5" s="336"/>
      <c r="B5" s="266">
        <v>1</v>
      </c>
      <c r="C5" s="171" t="s">
        <v>284</v>
      </c>
      <c r="D5" s="168">
        <v>1</v>
      </c>
      <c r="E5" s="169">
        <v>1225000</v>
      </c>
      <c r="F5" s="171" t="s">
        <v>290</v>
      </c>
    </row>
    <row r="6" spans="1:6" ht="26.4">
      <c r="A6" s="336"/>
      <c r="B6" s="266">
        <v>1</v>
      </c>
      <c r="C6" s="171" t="s">
        <v>187</v>
      </c>
      <c r="D6" s="168">
        <v>1</v>
      </c>
      <c r="E6" s="169">
        <v>900000</v>
      </c>
      <c r="F6" s="171" t="s">
        <v>291</v>
      </c>
    </row>
    <row r="7" spans="1:6">
      <c r="A7" s="336"/>
      <c r="B7" s="266">
        <v>1</v>
      </c>
      <c r="C7" s="171" t="s">
        <v>285</v>
      </c>
      <c r="D7" s="168">
        <v>1</v>
      </c>
      <c r="E7" s="169">
        <v>390000</v>
      </c>
      <c r="F7" s="171" t="s">
        <v>292</v>
      </c>
    </row>
    <row r="8" spans="1:6">
      <c r="A8" s="336"/>
      <c r="B8" s="266">
        <v>1</v>
      </c>
      <c r="C8" s="171" t="s">
        <v>286</v>
      </c>
      <c r="D8" s="168">
        <v>1</v>
      </c>
      <c r="E8" s="169">
        <v>466800</v>
      </c>
      <c r="F8" s="171" t="s">
        <v>293</v>
      </c>
    </row>
    <row r="9" spans="1:6">
      <c r="A9" s="336"/>
      <c r="B9" s="266">
        <v>1</v>
      </c>
      <c r="C9" s="171" t="s">
        <v>287</v>
      </c>
      <c r="D9" s="168">
        <v>1</v>
      </c>
      <c r="E9" s="169">
        <v>400000</v>
      </c>
      <c r="F9" s="171" t="s">
        <v>294</v>
      </c>
    </row>
    <row r="10" spans="1:6">
      <c r="A10" s="336"/>
      <c r="B10" s="266">
        <v>1</v>
      </c>
      <c r="C10" s="171" t="s">
        <v>288</v>
      </c>
      <c r="D10" s="168">
        <v>1</v>
      </c>
      <c r="E10" s="169">
        <v>600000</v>
      </c>
      <c r="F10" s="171" t="s">
        <v>295</v>
      </c>
    </row>
    <row r="11" spans="1:6" ht="15" customHeight="1">
      <c r="A11" s="336"/>
      <c r="B11" s="266"/>
      <c r="C11" s="171"/>
      <c r="D11" s="168"/>
      <c r="E11" s="169"/>
      <c r="F11" s="171"/>
    </row>
    <row r="12" spans="1:6">
      <c r="A12" s="336"/>
      <c r="B12" s="266"/>
      <c r="C12" s="171"/>
      <c r="D12" s="172"/>
      <c r="E12" s="169"/>
      <c r="F12" s="171"/>
    </row>
    <row r="13" spans="1:6">
      <c r="A13" s="336"/>
      <c r="B13" s="266"/>
      <c r="C13" s="171"/>
      <c r="D13" s="172"/>
      <c r="E13" s="169"/>
      <c r="F13" s="170"/>
    </row>
    <row r="14" spans="1:6" ht="16.2" thickBot="1">
      <c r="A14" s="337"/>
      <c r="B14" s="268">
        <f>SUM(B4:B13)</f>
        <v>7</v>
      </c>
      <c r="C14" s="205" t="s">
        <v>8</v>
      </c>
      <c r="D14" s="236">
        <f>SUM(D4:D13)</f>
        <v>7</v>
      </c>
      <c r="E14" s="174">
        <f>SUM(E4:E13)</f>
        <v>4831800</v>
      </c>
      <c r="F14" s="175"/>
    </row>
    <row r="15" spans="1:6">
      <c r="A15" s="341" t="s">
        <v>97</v>
      </c>
      <c r="B15" s="269">
        <v>1</v>
      </c>
      <c r="C15" s="219" t="s">
        <v>296</v>
      </c>
      <c r="D15" s="220">
        <v>1</v>
      </c>
      <c r="E15" s="221">
        <v>400000</v>
      </c>
      <c r="F15" s="219" t="s">
        <v>297</v>
      </c>
    </row>
    <row r="16" spans="1:6">
      <c r="A16" s="342"/>
      <c r="B16" s="270">
        <v>1</v>
      </c>
      <c r="C16" s="199" t="s">
        <v>286</v>
      </c>
      <c r="D16" s="203">
        <v>1</v>
      </c>
      <c r="E16" s="201">
        <v>550000</v>
      </c>
      <c r="F16" s="199" t="s">
        <v>298</v>
      </c>
    </row>
    <row r="17" spans="1:6">
      <c r="A17" s="342"/>
      <c r="B17" s="270"/>
      <c r="C17" s="199"/>
      <c r="D17" s="200"/>
      <c r="E17" s="201"/>
      <c r="F17" s="223"/>
    </row>
    <row r="18" spans="1:6">
      <c r="A18" s="342"/>
      <c r="B18" s="270"/>
      <c r="C18" s="199"/>
      <c r="D18" s="200"/>
      <c r="E18" s="201"/>
      <c r="F18" s="223"/>
    </row>
    <row r="19" spans="1:6" ht="16.2" thickBot="1">
      <c r="A19" s="343"/>
      <c r="B19" s="271">
        <f>SUM(B15:B18)</f>
        <v>2</v>
      </c>
      <c r="C19" s="225" t="s">
        <v>8</v>
      </c>
      <c r="D19" s="239">
        <f>SUM(D15:D18)</f>
        <v>2</v>
      </c>
      <c r="E19" s="226">
        <f>SUM(E15:E18)</f>
        <v>950000</v>
      </c>
      <c r="F19" s="227"/>
    </row>
    <row r="20" spans="1:6">
      <c r="A20" s="345" t="s">
        <v>98</v>
      </c>
      <c r="B20" s="272"/>
      <c r="C20" s="196"/>
      <c r="D20" s="197"/>
      <c r="E20" s="237"/>
      <c r="F20" s="238"/>
    </row>
    <row r="21" spans="1:6">
      <c r="A21" s="345"/>
      <c r="B21" s="273"/>
      <c r="C21" s="196"/>
      <c r="D21" s="197"/>
      <c r="E21" s="195"/>
      <c r="F21" s="212"/>
    </row>
    <row r="22" spans="1:6">
      <c r="A22" s="345"/>
      <c r="B22" s="273"/>
      <c r="C22" s="193"/>
      <c r="D22" s="194"/>
      <c r="E22" s="195"/>
      <c r="F22" s="212"/>
    </row>
    <row r="23" spans="1:6">
      <c r="A23" s="345"/>
      <c r="B23" s="273"/>
      <c r="C23" s="193"/>
      <c r="D23" s="194"/>
      <c r="E23" s="195"/>
      <c r="F23" s="212"/>
    </row>
    <row r="24" spans="1:6" ht="16.2" thickBot="1">
      <c r="A24" s="346"/>
      <c r="B24" s="274">
        <f>SUM(B20:B23)</f>
        <v>0</v>
      </c>
      <c r="C24" s="214" t="s">
        <v>8</v>
      </c>
      <c r="D24" s="241">
        <f>SUM(D20:D23)</f>
        <v>0</v>
      </c>
      <c r="E24" s="216">
        <f>SUM(E20:E23)</f>
        <v>0</v>
      </c>
      <c r="F24" s="217"/>
    </row>
    <row r="25" spans="1:6" ht="13.8" thickBot="1">
      <c r="A25" s="347" t="s">
        <v>83</v>
      </c>
      <c r="B25" s="275">
        <v>1</v>
      </c>
      <c r="C25" s="151" t="s">
        <v>181</v>
      </c>
      <c r="D25" s="228">
        <v>400</v>
      </c>
      <c r="E25" s="152">
        <f>D25*118</f>
        <v>47200</v>
      </c>
      <c r="F25" s="153" t="s">
        <v>215</v>
      </c>
    </row>
    <row r="26" spans="1:6" ht="13.8" thickBot="1">
      <c r="A26" s="348"/>
      <c r="B26" s="275">
        <v>1</v>
      </c>
      <c r="C26" s="155" t="s">
        <v>182</v>
      </c>
      <c r="D26" s="228">
        <v>400</v>
      </c>
      <c r="E26" s="152">
        <f t="shared" ref="E26:E40" si="0">D26*118</f>
        <v>47200</v>
      </c>
      <c r="F26" s="153" t="s">
        <v>215</v>
      </c>
    </row>
    <row r="27" spans="1:6" ht="13.8" thickBot="1">
      <c r="A27" s="348"/>
      <c r="B27" s="275">
        <v>1</v>
      </c>
      <c r="C27" s="155" t="s">
        <v>183</v>
      </c>
      <c r="D27" s="228">
        <v>400</v>
      </c>
      <c r="E27" s="152">
        <f t="shared" si="0"/>
        <v>47200</v>
      </c>
      <c r="F27" s="153" t="s">
        <v>215</v>
      </c>
    </row>
    <row r="28" spans="1:6" ht="13.8" thickBot="1">
      <c r="A28" s="348"/>
      <c r="B28" s="275">
        <v>1</v>
      </c>
      <c r="C28" s="155" t="s">
        <v>284</v>
      </c>
      <c r="D28" s="228">
        <v>400</v>
      </c>
      <c r="E28" s="152">
        <f t="shared" si="0"/>
        <v>47200</v>
      </c>
      <c r="F28" s="153" t="s">
        <v>215</v>
      </c>
    </row>
    <row r="29" spans="1:6" ht="13.8" thickBot="1">
      <c r="A29" s="348"/>
      <c r="B29" s="275">
        <v>1</v>
      </c>
      <c r="C29" s="155" t="s">
        <v>184</v>
      </c>
      <c r="D29" s="228">
        <v>400</v>
      </c>
      <c r="E29" s="152">
        <f t="shared" si="0"/>
        <v>47200</v>
      </c>
      <c r="F29" s="153" t="s">
        <v>215</v>
      </c>
    </row>
    <row r="30" spans="1:6" ht="13.8" thickBot="1">
      <c r="A30" s="348"/>
      <c r="B30" s="275">
        <v>1</v>
      </c>
      <c r="C30" s="155" t="s">
        <v>185</v>
      </c>
      <c r="D30" s="228">
        <v>400</v>
      </c>
      <c r="E30" s="152">
        <f t="shared" si="0"/>
        <v>47200</v>
      </c>
      <c r="F30" s="153" t="s">
        <v>215</v>
      </c>
    </row>
    <row r="31" spans="1:6" ht="13.8" thickBot="1">
      <c r="A31" s="348"/>
      <c r="B31" s="275">
        <v>1</v>
      </c>
      <c r="C31" s="155" t="s">
        <v>186</v>
      </c>
      <c r="D31" s="228">
        <v>400</v>
      </c>
      <c r="E31" s="152">
        <f t="shared" si="0"/>
        <v>47200</v>
      </c>
      <c r="F31" s="153" t="s">
        <v>215</v>
      </c>
    </row>
    <row r="32" spans="1:6" ht="13.8" thickBot="1">
      <c r="A32" s="348"/>
      <c r="B32" s="275">
        <v>1</v>
      </c>
      <c r="C32" s="155" t="s">
        <v>187</v>
      </c>
      <c r="D32" s="228">
        <v>400</v>
      </c>
      <c r="E32" s="152">
        <f t="shared" si="0"/>
        <v>47200</v>
      </c>
      <c r="F32" s="153" t="s">
        <v>215</v>
      </c>
    </row>
    <row r="33" spans="1:6" ht="13.8" thickBot="1">
      <c r="A33" s="348"/>
      <c r="B33" s="275">
        <v>1</v>
      </c>
      <c r="C33" s="155" t="s">
        <v>188</v>
      </c>
      <c r="D33" s="228">
        <v>400</v>
      </c>
      <c r="E33" s="152">
        <f t="shared" si="0"/>
        <v>47200</v>
      </c>
      <c r="F33" s="153" t="s">
        <v>215</v>
      </c>
    </row>
    <row r="34" spans="1:6" ht="13.8" thickBot="1">
      <c r="A34" s="348"/>
      <c r="B34" s="275">
        <v>1</v>
      </c>
      <c r="C34" s="155" t="s">
        <v>180</v>
      </c>
      <c r="D34" s="228">
        <v>400</v>
      </c>
      <c r="E34" s="152">
        <f t="shared" si="0"/>
        <v>47200</v>
      </c>
      <c r="F34" s="153" t="s">
        <v>215</v>
      </c>
    </row>
    <row r="35" spans="1:6" ht="13.8" thickBot="1">
      <c r="A35" s="348"/>
      <c r="B35" s="275">
        <v>1</v>
      </c>
      <c r="C35" s="155" t="s">
        <v>189</v>
      </c>
      <c r="D35" s="228">
        <v>400</v>
      </c>
      <c r="E35" s="152">
        <f t="shared" si="0"/>
        <v>47200</v>
      </c>
      <c r="F35" s="153" t="s">
        <v>215</v>
      </c>
    </row>
    <row r="36" spans="1:6" ht="13.8" thickBot="1">
      <c r="A36" s="348"/>
      <c r="B36" s="275">
        <v>1</v>
      </c>
      <c r="C36" s="155" t="s">
        <v>191</v>
      </c>
      <c r="D36" s="228">
        <v>400</v>
      </c>
      <c r="E36" s="152">
        <f t="shared" si="0"/>
        <v>47200</v>
      </c>
      <c r="F36" s="153" t="s">
        <v>215</v>
      </c>
    </row>
    <row r="37" spans="1:6" ht="13.8" thickBot="1">
      <c r="A37" s="348"/>
      <c r="B37" s="275">
        <v>1</v>
      </c>
      <c r="C37" s="155" t="s">
        <v>192</v>
      </c>
      <c r="D37" s="228">
        <v>400</v>
      </c>
      <c r="E37" s="152">
        <f t="shared" si="0"/>
        <v>47200</v>
      </c>
      <c r="F37" s="153" t="s">
        <v>215</v>
      </c>
    </row>
    <row r="38" spans="1:6" ht="13.8" thickBot="1">
      <c r="A38" s="348"/>
      <c r="B38" s="275">
        <v>1</v>
      </c>
      <c r="C38" s="155" t="s">
        <v>193</v>
      </c>
      <c r="D38" s="228">
        <v>400</v>
      </c>
      <c r="E38" s="152">
        <f t="shared" si="0"/>
        <v>47200</v>
      </c>
      <c r="F38" s="153" t="s">
        <v>215</v>
      </c>
    </row>
    <row r="39" spans="1:6" ht="13.8" thickBot="1">
      <c r="A39" s="348"/>
      <c r="B39" s="275">
        <v>1</v>
      </c>
      <c r="C39" s="155" t="s">
        <v>194</v>
      </c>
      <c r="D39" s="228">
        <v>400</v>
      </c>
      <c r="E39" s="152">
        <f t="shared" si="0"/>
        <v>47200</v>
      </c>
      <c r="F39" s="153" t="s">
        <v>215</v>
      </c>
    </row>
    <row r="40" spans="1:6">
      <c r="A40" s="348"/>
      <c r="B40" s="276">
        <v>1</v>
      </c>
      <c r="C40" s="158" t="s">
        <v>190</v>
      </c>
      <c r="D40" s="191">
        <v>400</v>
      </c>
      <c r="E40" s="156">
        <f t="shared" si="0"/>
        <v>47200</v>
      </c>
      <c r="F40" s="153" t="s">
        <v>215</v>
      </c>
    </row>
    <row r="41" spans="1:6" ht="16.2" thickBot="1">
      <c r="A41" s="349"/>
      <c r="B41" s="277">
        <f>SUM(B25:B40)</f>
        <v>16</v>
      </c>
      <c r="C41" s="206" t="s">
        <v>8</v>
      </c>
      <c r="D41" s="252">
        <f>SUM(D25:D40)</f>
        <v>6400</v>
      </c>
      <c r="E41" s="160">
        <f>SUM(E25:E40)</f>
        <v>755200</v>
      </c>
      <c r="F41" s="161"/>
    </row>
    <row r="42" spans="1:6" ht="13.8" customHeight="1" thickBot="1">
      <c r="A42" s="355" t="s">
        <v>99</v>
      </c>
      <c r="B42" s="278">
        <v>1</v>
      </c>
      <c r="C42" s="177" t="s">
        <v>190</v>
      </c>
      <c r="D42" s="178">
        <v>1</v>
      </c>
      <c r="E42" s="179">
        <v>475000</v>
      </c>
      <c r="F42" s="177" t="s">
        <v>300</v>
      </c>
    </row>
    <row r="43" spans="1:6">
      <c r="A43" s="353"/>
      <c r="B43" s="279">
        <v>1</v>
      </c>
      <c r="C43" s="177" t="s">
        <v>299</v>
      </c>
      <c r="D43" s="183">
        <v>1</v>
      </c>
      <c r="E43" s="184">
        <v>215217.8</v>
      </c>
      <c r="F43" s="177" t="s">
        <v>301</v>
      </c>
    </row>
    <row r="44" spans="1:6">
      <c r="A44" s="353"/>
      <c r="B44" s="279"/>
      <c r="C44" s="186"/>
      <c r="D44" s="187"/>
      <c r="E44" s="184"/>
      <c r="F44" s="185"/>
    </row>
    <row r="45" spans="1:6">
      <c r="A45" s="353"/>
      <c r="B45" s="279"/>
      <c r="C45" s="186"/>
      <c r="D45" s="187"/>
      <c r="E45" s="184"/>
      <c r="F45" s="185"/>
    </row>
    <row r="46" spans="1:6" ht="16.2" thickBot="1">
      <c r="A46" s="354"/>
      <c r="B46" s="280">
        <f>SUM(B42:B45)</f>
        <v>2</v>
      </c>
      <c r="C46" s="248" t="s">
        <v>8</v>
      </c>
      <c r="D46" s="255">
        <f>SUM(D42:D45)</f>
        <v>2</v>
      </c>
      <c r="E46" s="189">
        <f>SUM(E42:E45)</f>
        <v>690217.8</v>
      </c>
      <c r="F46" s="190"/>
    </row>
    <row r="47" spans="1:6" ht="36.75" customHeight="1">
      <c r="B47" s="340" t="s">
        <v>112</v>
      </c>
      <c r="C47" s="340"/>
      <c r="D47" s="340"/>
      <c r="E47" s="123">
        <f>E46+E41+E24+E19+E14</f>
        <v>7227217.7999999998</v>
      </c>
    </row>
  </sheetData>
  <mergeCells count="7">
    <mergeCell ref="A1:F2"/>
    <mergeCell ref="B47:D47"/>
    <mergeCell ref="A4:A14"/>
    <mergeCell ref="A15:A19"/>
    <mergeCell ref="A20:A24"/>
    <mergeCell ref="A25:A41"/>
    <mergeCell ref="A42:A46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4"/>
  <sheetViews>
    <sheetView topLeftCell="A21" zoomScale="110" zoomScaleNormal="110" workbookViewId="0">
      <selection activeCell="F11" sqref="F11"/>
    </sheetView>
  </sheetViews>
  <sheetFormatPr defaultColWidth="9.109375" defaultRowHeight="13.2"/>
  <cols>
    <col min="1" max="1" width="16" style="134" customWidth="1"/>
    <col min="2" max="2" width="9.109375" style="134"/>
    <col min="3" max="3" width="50.33203125" style="134" customWidth="1"/>
    <col min="4" max="4" width="15.88671875" style="134" customWidth="1"/>
    <col min="5" max="5" width="22.6640625" style="134" customWidth="1"/>
    <col min="6" max="6" width="70.5546875" style="134" customWidth="1"/>
    <col min="7" max="16384" width="9.109375" style="134"/>
  </cols>
  <sheetData>
    <row r="1" spans="1:6">
      <c r="A1" s="338" t="s">
        <v>178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143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>
      <c r="A4" s="335" t="s">
        <v>95</v>
      </c>
      <c r="B4" s="265">
        <v>1</v>
      </c>
      <c r="C4" s="162" t="s">
        <v>302</v>
      </c>
      <c r="D4" s="163">
        <v>1</v>
      </c>
      <c r="E4" s="164">
        <v>1600000</v>
      </c>
      <c r="F4" s="162" t="s">
        <v>305</v>
      </c>
    </row>
    <row r="5" spans="1:6">
      <c r="A5" s="336"/>
      <c r="B5" s="266">
        <v>1</v>
      </c>
      <c r="C5" s="171" t="s">
        <v>303</v>
      </c>
      <c r="D5" s="168">
        <v>1</v>
      </c>
      <c r="E5" s="169">
        <v>350038.8</v>
      </c>
      <c r="F5" s="171" t="s">
        <v>306</v>
      </c>
    </row>
    <row r="6" spans="1:6">
      <c r="A6" s="336"/>
      <c r="B6" s="266">
        <v>1</v>
      </c>
      <c r="C6" s="171" t="s">
        <v>304</v>
      </c>
      <c r="D6" s="172">
        <v>1</v>
      </c>
      <c r="E6" s="169">
        <v>750000</v>
      </c>
      <c r="F6" s="171" t="s">
        <v>306</v>
      </c>
    </row>
    <row r="7" spans="1:6" ht="15">
      <c r="A7" s="336"/>
      <c r="B7" s="166"/>
      <c r="C7" s="232"/>
      <c r="D7" s="172"/>
      <c r="E7" s="169"/>
      <c r="F7" s="170"/>
    </row>
    <row r="8" spans="1:6" ht="16.2" thickBot="1">
      <c r="A8" s="337"/>
      <c r="B8" s="268">
        <f>SUM(B4:B6)</f>
        <v>3</v>
      </c>
      <c r="C8" s="205" t="s">
        <v>8</v>
      </c>
      <c r="D8" s="236">
        <f>SUM(D4:D6)</f>
        <v>3</v>
      </c>
      <c r="E8" s="174">
        <f>SUM(E4:E7)</f>
        <v>2700038.8</v>
      </c>
      <c r="F8" s="175"/>
    </row>
    <row r="9" spans="1:6" ht="15">
      <c r="A9" s="341" t="s">
        <v>97</v>
      </c>
      <c r="B9" s="218"/>
      <c r="C9" s="219"/>
      <c r="D9" s="220"/>
      <c r="E9" s="221"/>
      <c r="F9" s="222"/>
    </row>
    <row r="10" spans="1:6" ht="15">
      <c r="A10" s="342"/>
      <c r="B10" s="198"/>
      <c r="C10" s="199"/>
      <c r="D10" s="203"/>
      <c r="E10" s="201"/>
      <c r="F10" s="223"/>
    </row>
    <row r="11" spans="1:6" ht="15">
      <c r="A11" s="342"/>
      <c r="B11" s="198"/>
      <c r="C11" s="199"/>
      <c r="D11" s="200"/>
      <c r="E11" s="201"/>
      <c r="F11" s="223"/>
    </row>
    <row r="12" spans="1:6" ht="15">
      <c r="A12" s="342"/>
      <c r="B12" s="198"/>
      <c r="C12" s="199"/>
      <c r="D12" s="200"/>
      <c r="E12" s="201"/>
      <c r="F12" s="223"/>
    </row>
    <row r="13" spans="1:6" ht="16.2" thickBot="1">
      <c r="A13" s="343"/>
      <c r="B13" s="224">
        <f>SUM(B9:B12)</f>
        <v>0</v>
      </c>
      <c r="C13" s="225" t="s">
        <v>8</v>
      </c>
      <c r="D13" s="239">
        <f>SUM(D9:D12)</f>
        <v>0</v>
      </c>
      <c r="E13" s="226">
        <f>SUM(E9:E12)</f>
        <v>0</v>
      </c>
      <c r="F13" s="227"/>
    </row>
    <row r="14" spans="1:6" ht="15">
      <c r="A14" s="344" t="s">
        <v>98</v>
      </c>
      <c r="B14" s="207"/>
      <c r="C14" s="208"/>
      <c r="D14" s="209"/>
      <c r="E14" s="210"/>
      <c r="F14" s="211"/>
    </row>
    <row r="15" spans="1:6" ht="15">
      <c r="A15" s="345"/>
      <c r="B15" s="192"/>
      <c r="C15" s="196"/>
      <c r="D15" s="197"/>
      <c r="E15" s="195"/>
      <c r="F15" s="212"/>
    </row>
    <row r="16" spans="1:6" ht="15">
      <c r="A16" s="345"/>
      <c r="B16" s="192"/>
      <c r="C16" s="193"/>
      <c r="D16" s="194"/>
      <c r="E16" s="195"/>
      <c r="F16" s="212"/>
    </row>
    <row r="17" spans="1:6" ht="15">
      <c r="A17" s="345"/>
      <c r="B17" s="192"/>
      <c r="C17" s="193"/>
      <c r="D17" s="194"/>
      <c r="E17" s="195"/>
      <c r="F17" s="212"/>
    </row>
    <row r="18" spans="1:6" ht="16.2" thickBot="1">
      <c r="A18" s="346"/>
      <c r="B18" s="213">
        <f>SUM(B14:B17)</f>
        <v>0</v>
      </c>
      <c r="C18" s="214" t="s">
        <v>8</v>
      </c>
      <c r="D18" s="241">
        <f>SUM(D14:D17)</f>
        <v>0</v>
      </c>
      <c r="E18" s="216">
        <f>SUM(E14:E17)</f>
        <v>0</v>
      </c>
      <c r="F18" s="217"/>
    </row>
    <row r="19" spans="1:6" ht="13.8" thickBot="1">
      <c r="A19" s="347" t="s">
        <v>83</v>
      </c>
      <c r="B19" s="275">
        <v>1</v>
      </c>
      <c r="C19" s="151" t="s">
        <v>346</v>
      </c>
      <c r="D19" s="228">
        <v>1990</v>
      </c>
      <c r="E19" s="152">
        <f>D19*118</f>
        <v>234820</v>
      </c>
      <c r="F19" s="153" t="s">
        <v>215</v>
      </c>
    </row>
    <row r="20" spans="1:6" ht="13.8" thickBot="1">
      <c r="A20" s="348"/>
      <c r="B20" s="275">
        <v>1</v>
      </c>
      <c r="C20" s="155" t="s">
        <v>347</v>
      </c>
      <c r="D20" s="235">
        <v>500</v>
      </c>
      <c r="E20" s="152">
        <f t="shared" ref="E20:E26" si="0">D20*118</f>
        <v>59000</v>
      </c>
      <c r="F20" s="153" t="s">
        <v>215</v>
      </c>
    </row>
    <row r="21" spans="1:6" ht="13.8" thickBot="1">
      <c r="A21" s="348"/>
      <c r="B21" s="275">
        <v>1</v>
      </c>
      <c r="C21" s="155" t="s">
        <v>348</v>
      </c>
      <c r="D21" s="235">
        <v>500</v>
      </c>
      <c r="E21" s="152">
        <f t="shared" si="0"/>
        <v>59000</v>
      </c>
      <c r="F21" s="153" t="s">
        <v>215</v>
      </c>
    </row>
    <row r="22" spans="1:6" ht="13.8" thickBot="1">
      <c r="A22" s="348"/>
      <c r="B22" s="275">
        <v>1</v>
      </c>
      <c r="C22" s="155" t="s">
        <v>349</v>
      </c>
      <c r="D22" s="235">
        <v>500</v>
      </c>
      <c r="E22" s="152">
        <f t="shared" si="0"/>
        <v>59000</v>
      </c>
      <c r="F22" s="153" t="s">
        <v>215</v>
      </c>
    </row>
    <row r="23" spans="1:6" ht="13.8" thickBot="1">
      <c r="A23" s="348"/>
      <c r="B23" s="275">
        <v>1</v>
      </c>
      <c r="C23" s="155" t="s">
        <v>350</v>
      </c>
      <c r="D23" s="235">
        <v>1250</v>
      </c>
      <c r="E23" s="152">
        <f t="shared" si="0"/>
        <v>147500</v>
      </c>
      <c r="F23" s="153" t="s">
        <v>215</v>
      </c>
    </row>
    <row r="24" spans="1:6" ht="13.8" thickBot="1">
      <c r="A24" s="348"/>
      <c r="B24" s="275">
        <v>1</v>
      </c>
      <c r="C24" s="155" t="s">
        <v>351</v>
      </c>
      <c r="D24" s="235">
        <v>500</v>
      </c>
      <c r="E24" s="152">
        <f t="shared" si="0"/>
        <v>59000</v>
      </c>
      <c r="F24" s="153" t="s">
        <v>215</v>
      </c>
    </row>
    <row r="25" spans="1:6" ht="13.8" thickBot="1">
      <c r="A25" s="348"/>
      <c r="B25" s="275">
        <v>1</v>
      </c>
      <c r="C25" s="155" t="s">
        <v>352</v>
      </c>
      <c r="D25" s="191">
        <v>500</v>
      </c>
      <c r="E25" s="152">
        <f t="shared" si="0"/>
        <v>59000</v>
      </c>
      <c r="F25" s="153" t="s">
        <v>215</v>
      </c>
    </row>
    <row r="26" spans="1:6">
      <c r="A26" s="348"/>
      <c r="B26" s="275">
        <v>1</v>
      </c>
      <c r="C26" s="158" t="s">
        <v>353</v>
      </c>
      <c r="D26" s="191">
        <v>500</v>
      </c>
      <c r="E26" s="152">
        <f t="shared" si="0"/>
        <v>59000</v>
      </c>
      <c r="F26" s="153" t="s">
        <v>215</v>
      </c>
    </row>
    <row r="27" spans="1:6" ht="15">
      <c r="A27" s="348"/>
      <c r="B27" s="154"/>
      <c r="C27" s="158"/>
      <c r="D27" s="191"/>
      <c r="E27" s="156"/>
      <c r="F27" s="157"/>
    </row>
    <row r="28" spans="1:6" ht="16.2" thickBot="1">
      <c r="A28" s="349"/>
      <c r="B28" s="159">
        <f>SUM(B19:B27)</f>
        <v>8</v>
      </c>
      <c r="C28" s="206" t="s">
        <v>8</v>
      </c>
      <c r="D28" s="242">
        <f>SUM(D19:D27)</f>
        <v>6240</v>
      </c>
      <c r="E28" s="160">
        <f>SUM(E19:E27)</f>
        <v>736320</v>
      </c>
      <c r="F28" s="161"/>
    </row>
    <row r="29" spans="1:6" ht="15">
      <c r="A29" s="355" t="s">
        <v>99</v>
      </c>
      <c r="B29" s="176"/>
      <c r="C29" s="177"/>
      <c r="D29" s="178"/>
      <c r="E29" s="179"/>
      <c r="F29" s="180"/>
    </row>
    <row r="30" spans="1:6" ht="15">
      <c r="A30" s="353"/>
      <c r="B30" s="181"/>
      <c r="C30" s="182"/>
      <c r="D30" s="183"/>
      <c r="E30" s="184"/>
      <c r="F30" s="185"/>
    </row>
    <row r="31" spans="1:6" ht="15">
      <c r="A31" s="353"/>
      <c r="B31" s="181"/>
      <c r="C31" s="186"/>
      <c r="D31" s="187"/>
      <c r="E31" s="184"/>
      <c r="F31" s="185"/>
    </row>
    <row r="32" spans="1:6" ht="15">
      <c r="A32" s="353"/>
      <c r="B32" s="181"/>
      <c r="C32" s="186"/>
      <c r="D32" s="187"/>
      <c r="E32" s="184"/>
      <c r="F32" s="185"/>
    </row>
    <row r="33" spans="1:6" ht="16.2" thickBot="1">
      <c r="A33" s="354"/>
      <c r="B33" s="188">
        <f>SUM(B29:B32)</f>
        <v>0</v>
      </c>
      <c r="C33" s="248" t="s">
        <v>8</v>
      </c>
      <c r="D33" s="255">
        <f>SUM(D29:D32)</f>
        <v>0</v>
      </c>
      <c r="E33" s="189">
        <f>SUM(E29:E32)</f>
        <v>0</v>
      </c>
      <c r="F33" s="190"/>
    </row>
    <row r="34" spans="1:6" ht="36.75" customHeight="1">
      <c r="B34" s="340" t="s">
        <v>113</v>
      </c>
      <c r="C34" s="340"/>
      <c r="D34" s="340"/>
      <c r="E34" s="123">
        <f>E33+E28+E18+E13+E8</f>
        <v>3436358.8</v>
      </c>
    </row>
  </sheetData>
  <mergeCells count="7">
    <mergeCell ref="A1:F2"/>
    <mergeCell ref="B34:D34"/>
    <mergeCell ref="A4:A8"/>
    <mergeCell ref="A9:A13"/>
    <mergeCell ref="A14:A18"/>
    <mergeCell ref="A19:A28"/>
    <mergeCell ref="A29:A33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6"/>
  <sheetViews>
    <sheetView topLeftCell="B1" zoomScale="110" zoomScaleNormal="110" workbookViewId="0">
      <selection activeCell="F15" sqref="F15"/>
    </sheetView>
  </sheetViews>
  <sheetFormatPr defaultColWidth="9.109375" defaultRowHeight="13.2"/>
  <cols>
    <col min="1" max="1" width="16" style="134" customWidth="1"/>
    <col min="2" max="2" width="9.109375" style="134"/>
    <col min="3" max="3" width="50.33203125" style="134" customWidth="1"/>
    <col min="4" max="4" width="15.88671875" style="134" customWidth="1"/>
    <col min="5" max="5" width="22.6640625" style="134" customWidth="1"/>
    <col min="6" max="6" width="70.5546875" style="134" customWidth="1"/>
    <col min="7" max="16384" width="9.109375" style="134"/>
  </cols>
  <sheetData>
    <row r="1" spans="1:6">
      <c r="A1" s="338" t="s">
        <v>179</v>
      </c>
      <c r="B1" s="338"/>
      <c r="C1" s="338"/>
      <c r="D1" s="338"/>
      <c r="E1" s="338"/>
      <c r="F1" s="338"/>
    </row>
    <row r="2" spans="1:6" ht="13.8" thickBot="1">
      <c r="A2" s="339"/>
      <c r="B2" s="339"/>
      <c r="C2" s="339"/>
      <c r="D2" s="339"/>
      <c r="E2" s="339"/>
      <c r="F2" s="339"/>
    </row>
    <row r="3" spans="1:6" ht="37.5" customHeight="1" thickBot="1">
      <c r="A3" s="142" t="s">
        <v>103</v>
      </c>
      <c r="B3" s="141" t="s">
        <v>100</v>
      </c>
      <c r="C3" s="143" t="s">
        <v>18</v>
      </c>
      <c r="D3" s="143" t="s">
        <v>101</v>
      </c>
      <c r="E3" s="144" t="s">
        <v>25</v>
      </c>
      <c r="F3" s="144" t="s">
        <v>96</v>
      </c>
    </row>
    <row r="4" spans="1:6" ht="15" customHeight="1" thickBot="1">
      <c r="A4" s="335" t="s">
        <v>95</v>
      </c>
      <c r="B4" s="265">
        <v>1</v>
      </c>
      <c r="C4" s="162" t="s">
        <v>324</v>
      </c>
      <c r="D4" s="163">
        <v>1</v>
      </c>
      <c r="E4" s="164">
        <v>900000</v>
      </c>
      <c r="F4" s="170" t="s">
        <v>329</v>
      </c>
    </row>
    <row r="5" spans="1:6" ht="13.8" thickBot="1">
      <c r="A5" s="336"/>
      <c r="B5" s="265">
        <v>1</v>
      </c>
      <c r="C5" s="171" t="s">
        <v>318</v>
      </c>
      <c r="D5" s="168">
        <v>1</v>
      </c>
      <c r="E5" s="169">
        <v>1792946.69</v>
      </c>
      <c r="F5" s="170" t="s">
        <v>307</v>
      </c>
    </row>
    <row r="6" spans="1:6" ht="13.8" thickBot="1">
      <c r="A6" s="336"/>
      <c r="B6" s="265">
        <v>1</v>
      </c>
      <c r="C6" s="171" t="s">
        <v>325</v>
      </c>
      <c r="D6" s="172">
        <v>1</v>
      </c>
      <c r="E6" s="169">
        <v>1300000</v>
      </c>
      <c r="F6" s="170" t="s">
        <v>329</v>
      </c>
    </row>
    <row r="7" spans="1:6" ht="13.8" thickBot="1">
      <c r="A7" s="336"/>
      <c r="B7" s="265">
        <v>1</v>
      </c>
      <c r="C7" s="171" t="s">
        <v>308</v>
      </c>
      <c r="D7" s="172">
        <v>1</v>
      </c>
      <c r="E7" s="169">
        <v>280000</v>
      </c>
      <c r="F7" s="170" t="s">
        <v>309</v>
      </c>
    </row>
    <row r="8" spans="1:6">
      <c r="A8" s="336"/>
      <c r="B8" s="265">
        <v>1</v>
      </c>
      <c r="C8" s="171" t="s">
        <v>326</v>
      </c>
      <c r="D8" s="172">
        <v>1</v>
      </c>
      <c r="E8" s="169">
        <v>1600000</v>
      </c>
      <c r="F8" s="170" t="s">
        <v>327</v>
      </c>
    </row>
    <row r="9" spans="1:6">
      <c r="A9" s="336"/>
      <c r="B9" s="266"/>
      <c r="C9" s="171"/>
      <c r="D9" s="172"/>
      <c r="E9" s="169"/>
      <c r="F9" s="170"/>
    </row>
    <row r="10" spans="1:6" ht="16.2" thickBot="1">
      <c r="A10" s="337"/>
      <c r="B10" s="268">
        <f>SUM(B4:B9)</f>
        <v>5</v>
      </c>
      <c r="C10" s="205" t="s">
        <v>8</v>
      </c>
      <c r="D10" s="236">
        <f>SUM(D4:D9)</f>
        <v>5</v>
      </c>
      <c r="E10" s="174">
        <f>SUM(E4:E9)</f>
        <v>5872946.6899999995</v>
      </c>
      <c r="F10" s="175"/>
    </row>
    <row r="11" spans="1:6" ht="15">
      <c r="A11" s="341" t="s">
        <v>97</v>
      </c>
      <c r="B11" s="218"/>
      <c r="C11" s="219"/>
      <c r="D11" s="220"/>
      <c r="E11" s="289"/>
      <c r="F11" s="222"/>
    </row>
    <row r="12" spans="1:6" ht="15">
      <c r="A12" s="342"/>
      <c r="B12" s="198"/>
      <c r="C12" s="199"/>
      <c r="D12" s="203"/>
      <c r="E12" s="201"/>
      <c r="F12" s="223"/>
    </row>
    <row r="13" spans="1:6" ht="15">
      <c r="A13" s="342"/>
      <c r="B13" s="198"/>
      <c r="C13" s="199"/>
      <c r="D13" s="200"/>
      <c r="E13" s="201"/>
      <c r="F13" s="223"/>
    </row>
    <row r="14" spans="1:6" ht="15">
      <c r="A14" s="342"/>
      <c r="B14" s="198"/>
      <c r="C14" s="199"/>
      <c r="D14" s="200"/>
      <c r="E14" s="201"/>
      <c r="F14" s="223"/>
    </row>
    <row r="15" spans="1:6" ht="16.2" thickBot="1">
      <c r="A15" s="343"/>
      <c r="B15" s="224">
        <f>SUM(B11:B14)</f>
        <v>0</v>
      </c>
      <c r="C15" s="225" t="s">
        <v>8</v>
      </c>
      <c r="D15" s="239">
        <f>SUM(D11:D14)</f>
        <v>0</v>
      </c>
      <c r="E15" s="226">
        <f>SUM(E11:E14)</f>
        <v>0</v>
      </c>
      <c r="F15" s="227"/>
    </row>
    <row r="16" spans="1:6" ht="15">
      <c r="A16" s="344" t="s">
        <v>98</v>
      </c>
      <c r="B16" s="207"/>
      <c r="C16" s="208"/>
      <c r="D16" s="209"/>
      <c r="E16" s="210"/>
      <c r="F16" s="211"/>
    </row>
    <row r="17" spans="1:6" ht="15">
      <c r="A17" s="345"/>
      <c r="B17" s="192"/>
      <c r="C17" s="196"/>
      <c r="D17" s="197"/>
      <c r="E17" s="195"/>
      <c r="F17" s="212"/>
    </row>
    <row r="18" spans="1:6" ht="15">
      <c r="A18" s="345"/>
      <c r="B18" s="192"/>
      <c r="C18" s="193"/>
      <c r="D18" s="194"/>
      <c r="E18" s="195"/>
      <c r="F18" s="212"/>
    </row>
    <row r="19" spans="1:6" ht="15">
      <c r="A19" s="345"/>
      <c r="B19" s="192"/>
      <c r="C19" s="193"/>
      <c r="D19" s="194"/>
      <c r="E19" s="195"/>
      <c r="F19" s="212"/>
    </row>
    <row r="20" spans="1:6" ht="16.2" thickBot="1">
      <c r="A20" s="346"/>
      <c r="B20" s="213">
        <f>SUM(B16:B19)</f>
        <v>0</v>
      </c>
      <c r="C20" s="214" t="s">
        <v>8</v>
      </c>
      <c r="D20" s="215">
        <f>SUM(D16:D19)</f>
        <v>0</v>
      </c>
      <c r="E20" s="216">
        <f>SUM(E16:E19)</f>
        <v>0</v>
      </c>
      <c r="F20" s="217"/>
    </row>
    <row r="21" spans="1:6" ht="13.8" thickBot="1">
      <c r="A21" s="347" t="s">
        <v>83</v>
      </c>
      <c r="B21" s="275">
        <v>1</v>
      </c>
      <c r="C21" s="151" t="s">
        <v>310</v>
      </c>
      <c r="D21" s="228">
        <v>2000</v>
      </c>
      <c r="E21" s="152">
        <f>D21*118</f>
        <v>236000</v>
      </c>
      <c r="F21" s="153" t="s">
        <v>215</v>
      </c>
    </row>
    <row r="22" spans="1:6" ht="13.8" thickBot="1">
      <c r="A22" s="348"/>
      <c r="B22" s="275">
        <v>1</v>
      </c>
      <c r="C22" s="155" t="s">
        <v>311</v>
      </c>
      <c r="D22" s="235">
        <v>2000</v>
      </c>
      <c r="E22" s="152">
        <f t="shared" ref="E22:E29" si="0">D22*118</f>
        <v>236000</v>
      </c>
      <c r="F22" s="153" t="s">
        <v>215</v>
      </c>
    </row>
    <row r="23" spans="1:6" ht="13.8" thickBot="1">
      <c r="A23" s="348"/>
      <c r="B23" s="275">
        <v>1</v>
      </c>
      <c r="C23" s="155" t="s">
        <v>312</v>
      </c>
      <c r="D23" s="235">
        <v>2000</v>
      </c>
      <c r="E23" s="152">
        <f t="shared" si="0"/>
        <v>236000</v>
      </c>
      <c r="F23" s="153" t="s">
        <v>215</v>
      </c>
    </row>
    <row r="24" spans="1:6" ht="13.8" thickBot="1">
      <c r="A24" s="348"/>
      <c r="B24" s="275">
        <v>1</v>
      </c>
      <c r="C24" s="155" t="s">
        <v>313</v>
      </c>
      <c r="D24" s="235">
        <v>2000</v>
      </c>
      <c r="E24" s="152">
        <f t="shared" si="0"/>
        <v>236000</v>
      </c>
      <c r="F24" s="153" t="s">
        <v>215</v>
      </c>
    </row>
    <row r="25" spans="1:6" ht="13.8" thickBot="1">
      <c r="A25" s="348"/>
      <c r="B25" s="275">
        <v>1</v>
      </c>
      <c r="C25" s="155" t="s">
        <v>314</v>
      </c>
      <c r="D25" s="235">
        <v>500</v>
      </c>
      <c r="E25" s="152">
        <f t="shared" si="0"/>
        <v>59000</v>
      </c>
      <c r="F25" s="153" t="s">
        <v>215</v>
      </c>
    </row>
    <row r="26" spans="1:6" ht="13.8" thickBot="1">
      <c r="A26" s="348"/>
      <c r="B26" s="275">
        <v>1</v>
      </c>
      <c r="C26" s="155" t="s">
        <v>315</v>
      </c>
      <c r="D26" s="235">
        <v>500</v>
      </c>
      <c r="E26" s="152">
        <f t="shared" si="0"/>
        <v>59000</v>
      </c>
      <c r="F26" s="153" t="s">
        <v>215</v>
      </c>
    </row>
    <row r="27" spans="1:6" ht="13.8" thickBot="1">
      <c r="A27" s="348"/>
      <c r="B27" s="275">
        <v>1</v>
      </c>
      <c r="C27" s="155" t="s">
        <v>316</v>
      </c>
      <c r="D27" s="191">
        <v>500</v>
      </c>
      <c r="E27" s="152">
        <f t="shared" si="0"/>
        <v>59000</v>
      </c>
      <c r="F27" s="153" t="s">
        <v>215</v>
      </c>
    </row>
    <row r="28" spans="1:6">
      <c r="A28" s="348"/>
      <c r="B28" s="275">
        <v>1</v>
      </c>
      <c r="C28" s="158" t="s">
        <v>317</v>
      </c>
      <c r="D28" s="191">
        <v>500</v>
      </c>
      <c r="E28" s="152">
        <f t="shared" si="0"/>
        <v>59000</v>
      </c>
      <c r="F28" s="153" t="s">
        <v>215</v>
      </c>
    </row>
    <row r="29" spans="1:6">
      <c r="A29" s="348"/>
      <c r="B29" s="276"/>
      <c r="C29" s="158"/>
      <c r="D29" s="191"/>
      <c r="E29" s="156">
        <f t="shared" si="0"/>
        <v>0</v>
      </c>
      <c r="F29" s="157"/>
    </row>
    <row r="30" spans="1:6" ht="16.2" thickBot="1">
      <c r="A30" s="349"/>
      <c r="B30" s="277">
        <f>SUM(B21:B29)</f>
        <v>8</v>
      </c>
      <c r="C30" s="206" t="s">
        <v>8</v>
      </c>
      <c r="D30" s="252">
        <f>SUM(D21:D29)</f>
        <v>10000</v>
      </c>
      <c r="E30" s="160">
        <f>SUM(E21:E29)</f>
        <v>1180000</v>
      </c>
      <c r="F30" s="161"/>
    </row>
    <row r="31" spans="1:6" ht="15">
      <c r="A31" s="353" t="s">
        <v>99</v>
      </c>
      <c r="B31" s="230">
        <v>1</v>
      </c>
      <c r="C31" s="182" t="s">
        <v>328</v>
      </c>
      <c r="D31" s="183"/>
      <c r="E31" s="250">
        <v>700000</v>
      </c>
      <c r="F31" s="251" t="s">
        <v>330</v>
      </c>
    </row>
    <row r="32" spans="1:6" ht="15">
      <c r="A32" s="353"/>
      <c r="B32" s="181">
        <v>1</v>
      </c>
      <c r="C32" s="182" t="s">
        <v>325</v>
      </c>
      <c r="D32" s="183"/>
      <c r="E32" s="184">
        <v>1200000</v>
      </c>
      <c r="F32" s="185" t="s">
        <v>330</v>
      </c>
    </row>
    <row r="33" spans="1:6" ht="15">
      <c r="A33" s="353"/>
      <c r="B33" s="181"/>
      <c r="C33" s="186"/>
      <c r="D33" s="187"/>
      <c r="E33" s="184"/>
      <c r="F33" s="185"/>
    </row>
    <row r="34" spans="1:6" ht="15">
      <c r="A34" s="353"/>
      <c r="B34" s="181"/>
      <c r="C34" s="186"/>
      <c r="D34" s="187"/>
      <c r="E34" s="184"/>
      <c r="F34" s="185"/>
    </row>
    <row r="35" spans="1:6" ht="16.2" thickBot="1">
      <c r="A35" s="354"/>
      <c r="B35" s="188">
        <f>SUM(B31:B34)</f>
        <v>2</v>
      </c>
      <c r="C35" s="248" t="s">
        <v>8</v>
      </c>
      <c r="D35" s="255">
        <f>SUM(D31:D34)</f>
        <v>0</v>
      </c>
      <c r="E35" s="189">
        <f>SUM(E31:E34)</f>
        <v>1900000</v>
      </c>
      <c r="F35" s="190"/>
    </row>
    <row r="36" spans="1:6" ht="36.75" customHeight="1">
      <c r="B36" s="340" t="s">
        <v>114</v>
      </c>
      <c r="C36" s="340"/>
      <c r="D36" s="340"/>
      <c r="E36" s="123">
        <f>E35+E30+E20+E15+E10</f>
        <v>8952946.6899999995</v>
      </c>
    </row>
  </sheetData>
  <mergeCells count="7">
    <mergeCell ref="A1:F2"/>
    <mergeCell ref="B36:D36"/>
    <mergeCell ref="A4:A10"/>
    <mergeCell ref="A11:A15"/>
    <mergeCell ref="A16:A20"/>
    <mergeCell ref="A21:A30"/>
    <mergeCell ref="A31:A3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6</vt:i4>
      </vt:variant>
    </vt:vector>
  </HeadingPairs>
  <TitlesOfParts>
    <vt:vector size="19" baseType="lpstr">
      <vt:lpstr>SEKTÖRLERE GÖRE 2022</vt:lpstr>
      <vt:lpstr>ORTAK ALIM</vt:lpstr>
      <vt:lpstr>MERKEZ</vt:lpstr>
      <vt:lpstr>GÖYNÜCEK</vt:lpstr>
      <vt:lpstr>GÜMÜŞHACIKÖY</vt:lpstr>
      <vt:lpstr>HAMAMÖZÜ</vt:lpstr>
      <vt:lpstr>MERZİFON</vt:lpstr>
      <vt:lpstr>SULUOVA</vt:lpstr>
      <vt:lpstr>TAŞOVA</vt:lpstr>
      <vt:lpstr>YEDEK</vt:lpstr>
      <vt:lpstr>Sayfa1</vt:lpstr>
      <vt:lpstr>ortak</vt:lpstr>
      <vt:lpstr>PARKE</vt:lpstr>
      <vt:lpstr>MERKEZ!Yazdırma_Alanı</vt:lpstr>
      <vt:lpstr>MERZİFON!Yazdırma_Alanı</vt:lpstr>
      <vt:lpstr>'ORTAK ALIM'!Yazdırma_Alanı</vt:lpstr>
      <vt:lpstr>Sayfa1!Yazdırma_Alanı</vt:lpstr>
      <vt:lpstr>'SEKTÖRLERE GÖRE 2022'!Yazdırma_Alanı</vt:lpstr>
      <vt:lpstr>SULUOVA!Yazdırma_Alanı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2023-03-16T10:26:18Z</cp:lastPrinted>
  <dcterms:created xsi:type="dcterms:W3CDTF">1999-05-26T11:21:22Z</dcterms:created>
  <dcterms:modified xsi:type="dcterms:W3CDTF">2023-03-27T09:15:46Z</dcterms:modified>
</cp:coreProperties>
</file>