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120" yWindow="252" windowWidth="9420" windowHeight="4836" tabRatio="843"/>
  </bookViews>
  <sheets>
    <sheet name="SEKTÖRLERE GÖRE 2022" sheetId="34" r:id="rId1"/>
    <sheet name="ORTAK ALIM" sheetId="23" r:id="rId2"/>
    <sheet name="İÇME SUYU" sheetId="3" r:id="rId3"/>
    <sheet name="SANAT YAPISI" sheetId="5" r:id="rId4"/>
    <sheet name="ASFALT" sheetId="37" r:id="rId5"/>
    <sheet name="PARKE 2022" sheetId="28" r:id="rId6"/>
    <sheet name="SULAMA" sheetId="40" r:id="rId7"/>
    <sheet name="ATIK SU ARITMA" sheetId="24" r:id="rId8"/>
  </sheets>
  <definedNames>
    <definedName name="_GoBack" localSheetId="2">'İÇME SUYU'!#REF!</definedName>
    <definedName name="_xlnm.Print_Area" localSheetId="2">'İÇME SUYU'!$A$1:$I$48</definedName>
    <definedName name="_xlnm.Print_Area" localSheetId="1">'ORTAK ALIM'!$A$1:$K$15</definedName>
    <definedName name="_xlnm.Print_Area" localSheetId="3">'SANAT YAPISI'!$A$1:$G$28</definedName>
    <definedName name="_xlnm.Print_Area" localSheetId="0">'SEKTÖRLERE GÖRE 2022'!$A$1:$V$13</definedName>
  </definedNames>
  <calcPr calcId="162913"/>
</workbook>
</file>

<file path=xl/calcChain.xml><?xml version="1.0" encoding="utf-8"?>
<calcChain xmlns="http://schemas.openxmlformats.org/spreadsheetml/2006/main">
  <c r="D18" i="28" l="1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E18" i="28"/>
  <c r="G5" i="28"/>
  <c r="G6" i="28"/>
  <c r="G7" i="28"/>
  <c r="G8" i="28"/>
  <c r="G9" i="28"/>
  <c r="G10" i="28"/>
  <c r="G11" i="28"/>
  <c r="G12" i="28"/>
  <c r="G13" i="28"/>
  <c r="G14" i="28"/>
  <c r="G15" i="28"/>
  <c r="G16" i="28"/>
  <c r="K15" i="23" l="1"/>
  <c r="M4" i="23"/>
  <c r="P11" i="34" l="1"/>
  <c r="G46" i="3" l="1"/>
  <c r="F46" i="3"/>
  <c r="G41" i="3"/>
  <c r="F41" i="3"/>
  <c r="G36" i="3"/>
  <c r="F36" i="3"/>
  <c r="G30" i="3"/>
  <c r="F30" i="3"/>
  <c r="G27" i="3"/>
  <c r="F27" i="3"/>
  <c r="G22" i="3"/>
  <c r="F22" i="3"/>
  <c r="G17" i="3"/>
  <c r="F17" i="3"/>
  <c r="L9" i="34"/>
  <c r="L10" i="34"/>
  <c r="M8" i="34"/>
  <c r="M5" i="34"/>
  <c r="L5" i="34"/>
  <c r="M4" i="34"/>
  <c r="L4" i="34"/>
  <c r="F24" i="40"/>
  <c r="M10" i="34" s="1"/>
  <c r="E24" i="40"/>
  <c r="F21" i="40"/>
  <c r="E21" i="40"/>
  <c r="D21" i="40"/>
  <c r="F18" i="40"/>
  <c r="E18" i="40"/>
  <c r="L8" i="34" s="1"/>
  <c r="F15" i="40"/>
  <c r="M7" i="34" s="1"/>
  <c r="E15" i="40"/>
  <c r="L7" i="34" s="1"/>
  <c r="D15" i="40"/>
  <c r="F12" i="40"/>
  <c r="M6" i="34" s="1"/>
  <c r="E12" i="40"/>
  <c r="L6" i="34" s="1"/>
  <c r="D12" i="40"/>
  <c r="F9" i="40"/>
  <c r="E9" i="40"/>
  <c r="D9" i="40"/>
  <c r="F6" i="40"/>
  <c r="E6" i="40"/>
  <c r="H27" i="3"/>
  <c r="H36" i="3"/>
  <c r="F48" i="3" l="1"/>
  <c r="G47" i="3"/>
  <c r="F25" i="40"/>
  <c r="M9" i="34"/>
  <c r="M11" i="34" s="1"/>
  <c r="L11" i="34"/>
  <c r="E25" i="40"/>
  <c r="G10" i="34"/>
  <c r="J10" i="34"/>
  <c r="J9" i="34"/>
  <c r="J8" i="34"/>
  <c r="J6" i="34"/>
  <c r="J5" i="34"/>
  <c r="J4" i="34"/>
  <c r="F27" i="5" l="1"/>
  <c r="H41" i="3"/>
  <c r="F18" i="28" l="1"/>
  <c r="E4" i="34" s="1"/>
  <c r="G4" i="28"/>
  <c r="G18" i="28" s="1"/>
  <c r="H17" i="3"/>
  <c r="G47" i="28"/>
  <c r="F22" i="5"/>
  <c r="F19" i="5"/>
  <c r="H8" i="34" s="1"/>
  <c r="H9" i="34" l="1"/>
  <c r="Q5" i="34"/>
  <c r="A30" i="3" l="1"/>
  <c r="J7" i="34" s="1"/>
  <c r="J11" i="34" s="1"/>
  <c r="K8" i="34"/>
  <c r="D33" i="28"/>
  <c r="D39" i="28" l="1"/>
  <c r="D5" i="34"/>
  <c r="D6" i="37"/>
  <c r="F24" i="37"/>
  <c r="D10" i="34" s="1"/>
  <c r="E24" i="37"/>
  <c r="D24" i="37"/>
  <c r="F21" i="37"/>
  <c r="D9" i="34" s="1"/>
  <c r="E21" i="37"/>
  <c r="D21" i="37"/>
  <c r="F18" i="37"/>
  <c r="D8" i="34" s="1"/>
  <c r="E18" i="37"/>
  <c r="D18" i="37"/>
  <c r="F15" i="37"/>
  <c r="D7" i="34" s="1"/>
  <c r="E15" i="37"/>
  <c r="D15" i="37"/>
  <c r="F12" i="37"/>
  <c r="D6" i="34" s="1"/>
  <c r="E12" i="37"/>
  <c r="D12" i="37"/>
  <c r="F9" i="37"/>
  <c r="E9" i="37"/>
  <c r="D9" i="37"/>
  <c r="F6" i="37"/>
  <c r="D4" i="34" s="1"/>
  <c r="E6" i="37"/>
  <c r="H46" i="3"/>
  <c r="K5" i="34" s="1"/>
  <c r="K4" i="34" l="1"/>
  <c r="D25" i="37"/>
  <c r="F25" i="37"/>
  <c r="E25" i="37"/>
  <c r="H22" i="3"/>
  <c r="K6" i="34" l="1"/>
  <c r="F6" i="24"/>
  <c r="O4" i="34" s="1"/>
  <c r="E18" i="24"/>
  <c r="N5" i="34" s="1"/>
  <c r="E43" i="28"/>
  <c r="F18" i="24"/>
  <c r="O5" i="34" s="1"/>
  <c r="G39" i="28" l="1"/>
  <c r="F5" i="34" s="1"/>
  <c r="K10" i="34"/>
  <c r="Q6" i="34" l="1"/>
  <c r="F16" i="23" s="1"/>
  <c r="Q7" i="34"/>
  <c r="W7" i="34" s="1"/>
  <c r="Q8" i="34"/>
  <c r="H16" i="23" s="1"/>
  <c r="Q9" i="34"/>
  <c r="Q10" i="34"/>
  <c r="J16" i="23" s="1"/>
  <c r="Q4" i="34"/>
  <c r="F33" i="28"/>
  <c r="E10" i="34" s="1"/>
  <c r="E33" i="28"/>
  <c r="F46" i="28"/>
  <c r="E9" i="34" s="1"/>
  <c r="E46" i="28"/>
  <c r="F43" i="28"/>
  <c r="E7" i="34" s="1"/>
  <c r="F6" i="5"/>
  <c r="H4" i="34" s="1"/>
  <c r="E6" i="5"/>
  <c r="G4" i="34" s="1"/>
  <c r="D65" i="28"/>
  <c r="D46" i="28"/>
  <c r="D43" i="28"/>
  <c r="D36" i="28"/>
  <c r="F15" i="5"/>
  <c r="E15" i="5"/>
  <c r="G7" i="34" s="1"/>
  <c r="E19" i="5"/>
  <c r="G8" i="34" s="1"/>
  <c r="E22" i="5"/>
  <c r="G33" i="28"/>
  <c r="F12" i="5"/>
  <c r="H6" i="34" s="1"/>
  <c r="E12" i="5"/>
  <c r="G6" i="34" s="1"/>
  <c r="G65" i="28"/>
  <c r="H30" i="3"/>
  <c r="K7" i="34" s="1"/>
  <c r="G46" i="28"/>
  <c r="F9" i="34" s="1"/>
  <c r="E65" i="28"/>
  <c r="F65" i="28"/>
  <c r="E8" i="34" s="1"/>
  <c r="E36" i="28"/>
  <c r="F36" i="28"/>
  <c r="E6" i="34" s="1"/>
  <c r="U12" i="34"/>
  <c r="C11" i="34"/>
  <c r="B11" i="34"/>
  <c r="M12" i="34" s="1"/>
  <c r="AA10" i="34"/>
  <c r="AA9" i="34"/>
  <c r="AA8" i="34"/>
  <c r="AA7" i="34"/>
  <c r="AA6" i="34"/>
  <c r="AA5" i="34"/>
  <c r="AA4" i="34"/>
  <c r="F39" i="28"/>
  <c r="E5" i="34" s="1"/>
  <c r="E39" i="28"/>
  <c r="E6" i="24"/>
  <c r="N4" i="34" s="1"/>
  <c r="D9" i="24"/>
  <c r="E9" i="24"/>
  <c r="N8" i="34" s="1"/>
  <c r="F9" i="24"/>
  <c r="O8" i="34" s="1"/>
  <c r="D12" i="24"/>
  <c r="E12" i="24"/>
  <c r="N10" i="34" s="1"/>
  <c r="F12" i="24"/>
  <c r="D15" i="24"/>
  <c r="E15" i="24"/>
  <c r="N7" i="34" s="1"/>
  <c r="F15" i="24"/>
  <c r="O7" i="34" s="1"/>
  <c r="D21" i="24"/>
  <c r="E21" i="24"/>
  <c r="N9" i="34" s="1"/>
  <c r="F21" i="24"/>
  <c r="E24" i="24"/>
  <c r="N6" i="34" s="1"/>
  <c r="F24" i="24"/>
  <c r="D6" i="5"/>
  <c r="D9" i="5"/>
  <c r="E9" i="5"/>
  <c r="G5" i="34" s="1"/>
  <c r="F9" i="5"/>
  <c r="D12" i="5"/>
  <c r="D15" i="5"/>
  <c r="D19" i="5"/>
  <c r="D22" i="5"/>
  <c r="G36" i="28"/>
  <c r="F6" i="34" s="1"/>
  <c r="G43" i="28"/>
  <c r="F7" i="34" s="1"/>
  <c r="F4" i="34"/>
  <c r="G9" i="34" l="1"/>
  <c r="E28" i="5"/>
  <c r="W4" i="34"/>
  <c r="J17" i="3" s="1"/>
  <c r="L17" i="3" s="1"/>
  <c r="Q11" i="34"/>
  <c r="E11" i="34"/>
  <c r="I16" i="23"/>
  <c r="W9" i="34"/>
  <c r="H7" i="34"/>
  <c r="H11" i="34" s="1"/>
  <c r="F28" i="5"/>
  <c r="G11" i="34"/>
  <c r="G66" i="28"/>
  <c r="K9" i="34"/>
  <c r="K11" i="34" s="1"/>
  <c r="K12" i="34" s="1"/>
  <c r="G48" i="3"/>
  <c r="O6" i="34"/>
  <c r="O10" i="34"/>
  <c r="H10" i="34"/>
  <c r="S5" i="34"/>
  <c r="F10" i="34"/>
  <c r="F8" i="34"/>
  <c r="I8" i="34" s="1"/>
  <c r="X8" i="34" s="1"/>
  <c r="A47" i="3"/>
  <c r="D27" i="5"/>
  <c r="N11" i="34"/>
  <c r="R6" i="34"/>
  <c r="E25" i="24"/>
  <c r="F66" i="28"/>
  <c r="R8" i="34"/>
  <c r="W10" i="34"/>
  <c r="D11" i="34"/>
  <c r="R5" i="34"/>
  <c r="W6" i="34"/>
  <c r="W8" i="34"/>
  <c r="R9" i="34"/>
  <c r="E16" i="23"/>
  <c r="R4" i="34"/>
  <c r="W5" i="34"/>
  <c r="I6" i="34"/>
  <c r="X6" i="34" s="1"/>
  <c r="R7" i="34"/>
  <c r="G16" i="23"/>
  <c r="F25" i="24"/>
  <c r="E66" i="28"/>
  <c r="D66" i="28"/>
  <c r="I9" i="34"/>
  <c r="R10" i="34"/>
  <c r="Q12" i="34"/>
  <c r="D16" i="23"/>
  <c r="AA11" i="34"/>
  <c r="AA12" i="34" s="1"/>
  <c r="W11" i="34" l="1"/>
  <c r="W12" i="34" s="1"/>
  <c r="I7" i="34"/>
  <c r="X7" i="34" s="1"/>
  <c r="Z7" i="34" s="1"/>
  <c r="S7" i="34"/>
  <c r="F11" i="34"/>
  <c r="S6" i="34"/>
  <c r="T6" i="34" s="1"/>
  <c r="O11" i="34"/>
  <c r="O12" i="34" s="1"/>
  <c r="I10" i="34"/>
  <c r="X10" i="34" s="1"/>
  <c r="Z10" i="34" s="1"/>
  <c r="S9" i="34"/>
  <c r="V9" i="34" s="1"/>
  <c r="X9" i="34"/>
  <c r="Z9" i="34" s="1"/>
  <c r="S8" i="34"/>
  <c r="V8" i="34" s="1"/>
  <c r="I5" i="34"/>
  <c r="X5" i="34" s="1"/>
  <c r="Z5" i="34" s="1"/>
  <c r="S10" i="34"/>
  <c r="T10" i="34" s="1"/>
  <c r="Z8" i="34"/>
  <c r="Y8" i="34"/>
  <c r="Z6" i="34"/>
  <c r="Y6" i="34"/>
  <c r="T5" i="34"/>
  <c r="T7" i="34"/>
  <c r="R12" i="34"/>
  <c r="V5" i="34"/>
  <c r="V7" i="34"/>
  <c r="S4" i="34"/>
  <c r="I4" i="34"/>
  <c r="Y7" i="34" l="1"/>
  <c r="T9" i="34"/>
  <c r="Y9" i="34"/>
  <c r="I11" i="34"/>
  <c r="I12" i="34" s="1"/>
  <c r="V6" i="34"/>
  <c r="Y10" i="34"/>
  <c r="T8" i="34"/>
  <c r="Y5" i="34"/>
  <c r="V10" i="34"/>
  <c r="X4" i="34"/>
  <c r="Y4" i="34" s="1"/>
  <c r="T4" i="34"/>
  <c r="V4" i="34"/>
  <c r="S12" i="34"/>
  <c r="R11" i="34" s="1"/>
  <c r="F12" i="34" l="1"/>
  <c r="H12" i="34"/>
  <c r="T12" i="34"/>
  <c r="V12" i="34"/>
  <c r="Z4" i="34"/>
  <c r="Z11" i="34" s="1"/>
  <c r="X11" i="34"/>
  <c r="Y11" i="34" s="1"/>
  <c r="D12" i="34"/>
  <c r="M10" i="23"/>
  <c r="H4" i="23" l="1"/>
  <c r="M12" i="23"/>
  <c r="M8" i="23"/>
  <c r="I8" i="23" s="1"/>
  <c r="M9" i="23"/>
  <c r="J9" i="23" s="1"/>
  <c r="I10" i="23"/>
  <c r="G10" i="23"/>
  <c r="H10" i="23"/>
  <c r="J10" i="23"/>
  <c r="D10" i="23"/>
  <c r="F10" i="23"/>
  <c r="E10" i="23"/>
  <c r="E9" i="23"/>
  <c r="J8" i="23" l="1"/>
  <c r="G9" i="23"/>
  <c r="E8" i="23"/>
  <c r="G8" i="23"/>
  <c r="F8" i="23"/>
  <c r="M15" i="23"/>
  <c r="D4" i="23"/>
  <c r="I4" i="23"/>
  <c r="J4" i="23"/>
  <c r="F4" i="23"/>
  <c r="E4" i="23"/>
  <c r="I9" i="23"/>
  <c r="H8" i="23"/>
  <c r="D9" i="23"/>
  <c r="D8" i="23"/>
  <c r="G4" i="23"/>
  <c r="F9" i="23"/>
  <c r="H9" i="23"/>
  <c r="F15" i="23" l="1"/>
  <c r="E15" i="23"/>
  <c r="D15" i="23"/>
  <c r="I15" i="23"/>
  <c r="H15" i="23"/>
  <c r="G15" i="23"/>
  <c r="J15" i="23"/>
  <c r="K16" i="23" l="1"/>
  <c r="L15" i="23"/>
</calcChain>
</file>

<file path=xl/sharedStrings.xml><?xml version="1.0" encoding="utf-8"?>
<sst xmlns="http://schemas.openxmlformats.org/spreadsheetml/2006/main" count="399" uniqueCount="205">
  <si>
    <t>İLÇELER</t>
  </si>
  <si>
    <t>MERKEZ</t>
  </si>
  <si>
    <t>GÖYNÜCEK</t>
  </si>
  <si>
    <t>GÜMÜŞHACIKÖY</t>
  </si>
  <si>
    <t>HAMAMÖZÜ</t>
  </si>
  <si>
    <t>MERZİFON</t>
  </si>
  <si>
    <t>SULUOVA</t>
  </si>
  <si>
    <t>TAŞOVA</t>
  </si>
  <si>
    <t>TOPLAM</t>
  </si>
  <si>
    <t>GENEL TOPLAM</t>
  </si>
  <si>
    <t>T O P L A M</t>
  </si>
  <si>
    <t>S.NO</t>
  </si>
  <si>
    <t>İLÇESİ</t>
  </si>
  <si>
    <t>S. No.</t>
  </si>
  <si>
    <t>İlçe Adı</t>
  </si>
  <si>
    <t>Köyün Adı</t>
  </si>
  <si>
    <t>Nüfus</t>
  </si>
  <si>
    <t>Adet</t>
  </si>
  <si>
    <t>Tutarı</t>
  </si>
  <si>
    <t>Açıklama</t>
  </si>
  <si>
    <t>Toplam</t>
  </si>
  <si>
    <t>Genel Toplam</t>
  </si>
  <si>
    <t>YOL ÖDENEĞİ</t>
  </si>
  <si>
    <t>BİRLİKLERDE KALAN ÖDENEK</t>
  </si>
  <si>
    <t>TOPLAM YOL</t>
  </si>
  <si>
    <t>KALAN</t>
  </si>
  <si>
    <t>HARCANAN</t>
  </si>
  <si>
    <t>KONTROL</t>
  </si>
  <si>
    <t>SEKTÖR:DK HİZMETLERİ</t>
  </si>
  <si>
    <t xml:space="preserve"> </t>
  </si>
  <si>
    <t>KONU:İÇMESULARI</t>
  </si>
  <si>
    <t>KÖYÜ</t>
  </si>
  <si>
    <t>ÜNİTE</t>
  </si>
  <si>
    <t>NİTELİĞİ</t>
  </si>
  <si>
    <t>NÜFUS</t>
  </si>
  <si>
    <t xml:space="preserve">        AÇIKLAMA</t>
  </si>
  <si>
    <t>KÖY</t>
  </si>
  <si>
    <t>G.HACIKÖY</t>
  </si>
  <si>
    <t>MALZEME ALIMI</t>
  </si>
  <si>
    <t>S. NO</t>
  </si>
  <si>
    <t>İLÇE ADI</t>
  </si>
  <si>
    <t>KÖY ADI</t>
  </si>
  <si>
    <t>KÖY SAYISI</t>
  </si>
  <si>
    <t>MİKTARI</t>
  </si>
  <si>
    <t>G. HACIKÖY</t>
  </si>
  <si>
    <t>ÖDENEĞİ</t>
  </si>
  <si>
    <t>ÖZEL İDAREYE AKTARILACAK ÖDENEK (Asfalt, Stabilze, Sulama, Ortak Alım)</t>
  </si>
  <si>
    <r>
      <t>SANAT YAPISI (</t>
    </r>
    <r>
      <rPr>
        <sz val="10"/>
        <rFont val="Arial"/>
        <family val="2"/>
        <charset val="162"/>
      </rPr>
      <t>menfez, istinat duvarı, köprü</t>
    </r>
    <r>
      <rPr>
        <b/>
        <sz val="10"/>
        <rFont val="Arial"/>
        <family val="2"/>
        <charset val="162"/>
      </rPr>
      <t>)</t>
    </r>
  </si>
  <si>
    <t>GÖYNÜCEK İLÇESİ</t>
  </si>
  <si>
    <t>GÜMÜŞHACIKÖY İLÇESİ</t>
  </si>
  <si>
    <t>HAMAMÖZÜ İLÇESİ</t>
  </si>
  <si>
    <t>MERZİFON İLÇESİ</t>
  </si>
  <si>
    <t>SULUOVA İLÇESİ</t>
  </si>
  <si>
    <t>TAŞOVA İLÇESİ</t>
  </si>
  <si>
    <t>MERKEZ İLÇE</t>
  </si>
  <si>
    <t>KHGB</t>
  </si>
  <si>
    <t>BİRİMİ</t>
  </si>
  <si>
    <t>ORTAK ALIM İŞLERİ</t>
  </si>
  <si>
    <t>Madeni Yağ Alımı</t>
  </si>
  <si>
    <t>Araç Kiralama</t>
  </si>
  <si>
    <t>Asfalt Alımı</t>
  </si>
  <si>
    <t>Boru Alımı</t>
  </si>
  <si>
    <t>Etüd-Proje hizmetleri</t>
  </si>
  <si>
    <t>Sayısal Haritaların Hazırlanması</t>
  </si>
  <si>
    <t>Teknik Kontrollük Hizmetleri</t>
  </si>
  <si>
    <t xml:space="preserve">Trafik İşaret Levhaları  </t>
  </si>
  <si>
    <t>Yedek Parça Alımı</t>
  </si>
  <si>
    <t>İş Makinası Lastiği</t>
  </si>
  <si>
    <t>Akaryakıt Alımı</t>
  </si>
  <si>
    <r>
      <t>1 m</t>
    </r>
    <r>
      <rPr>
        <b/>
        <sz val="10"/>
        <rFont val="Arial"/>
        <family val="2"/>
        <charset val="162"/>
      </rPr>
      <t xml:space="preserve">2 </t>
    </r>
    <r>
      <rPr>
        <sz val="10"/>
        <rFont val="Arial"/>
        <family val="2"/>
        <charset val="162"/>
      </rPr>
      <t>parke nakliyeli</t>
    </r>
  </si>
  <si>
    <t>Atık Su Projeleri</t>
  </si>
  <si>
    <t>Yönetim ve Müşavirlik hizmetleri 3%</t>
  </si>
  <si>
    <t>(Menfez - Köprü - İstinat Duvarı )</t>
  </si>
  <si>
    <t>ASFALT TOPLAMI             0,00 km</t>
  </si>
  <si>
    <t>ORTAK ALIM VE MÜŞAVİRLİKTEN SONRA KALAN</t>
  </si>
  <si>
    <t xml:space="preserve">
YAPILACAK İŞLER TOPLAMI</t>
  </si>
  <si>
    <t>ORTAK ALIM
PROJELİ İŞLER
MÜŞ.HİZ.
TOPLAMI</t>
  </si>
  <si>
    <t>YAPILACAK İŞLERDEN SONRA KALAN PARA</t>
  </si>
  <si>
    <t>İÇME SUYU                      30</t>
  </si>
  <si>
    <r>
      <t xml:space="preserve">ORTAK ALIM                5            </t>
    </r>
    <r>
      <rPr>
        <sz val="9"/>
        <rFont val="Arial"/>
        <family val="2"/>
        <charset val="162"/>
      </rPr>
      <t>%30</t>
    </r>
  </si>
  <si>
    <t>2022 YILI KÖYDES PROJESİ PARKE LİSTESİ</t>
  </si>
  <si>
    <t>2022 YILI KÖYDES PROJESİ KAPSAMINDA AYRILAN ÖDENEKLER</t>
  </si>
  <si>
    <t>2022 YILI KÖYDES PROJESİ ASFALT PROGRAMI</t>
  </si>
  <si>
    <t>ABACI</t>
  </si>
  <si>
    <t>İLGAZİ</t>
  </si>
  <si>
    <t>KÖYDES PROJESİ 2022 YILI İÇME SUYU YATIRIM PROGRAMI</t>
  </si>
  <si>
    <t>2022 YILI KÖYDES PROJESİ SANAT YAPISI  PROGRAMI</t>
  </si>
  <si>
    <t>2022 YILI KÖYDES ATIK SU ALTYAPI PROGRAMI</t>
  </si>
  <si>
    <t>BEDEN KÖYÜ</t>
  </si>
  <si>
    <t>İÇME SUYU İSALE HATTI YAPIM İŞİ</t>
  </si>
  <si>
    <t xml:space="preserve">SEKÜ KÖYÜ </t>
  </si>
  <si>
    <t>İÇME SUYU DEPO VE İSALE HATTI YAPIM İŞİ</t>
  </si>
  <si>
    <t>İSALE HATTI YAPIM İŞİ</t>
  </si>
  <si>
    <t>KIZIK MERKEZ VE KÖRÜKTEPE MAHALLESİ</t>
  </si>
  <si>
    <t>KÜPELİ KÖYÜ</t>
  </si>
  <si>
    <t>İÇME SUYU ŞEBEKE DEĞİŞİMİ PROJESİ</t>
  </si>
  <si>
    <t>ERASLAN KÖYÜ</t>
  </si>
  <si>
    <t>İÇME SUYU DEPOSU İLE İSALE HATTI ARASI ŞEBEKE DEĞİŞİMİ PROJESİ</t>
  </si>
  <si>
    <t xml:space="preserve">ORTAYAZI KÖYÜ </t>
  </si>
  <si>
    <t>AYAKLI İÇME SUYU DEPOSU BAKIM VE ONARIM PROJESİ</t>
  </si>
  <si>
    <t xml:space="preserve">KILIÇARSLAN KÖYÜ </t>
  </si>
  <si>
    <t>MENFEZ YAPIMI PROJESİ</t>
  </si>
  <si>
    <t>SOKU, SEYFE, KIRANBAŞALAN, DEREBAŞALAN, ÇUKURÖREN, ÖZALAKADI, EĞRİBÜK KÖYLERİ</t>
  </si>
  <si>
    <t>SULAMA HAVUZLARI ÇEVRESİNE TEL ÖRGÜ YAPIMI PROJESİ</t>
  </si>
  <si>
    <t>GÖLKÖY</t>
  </si>
  <si>
    <t>YEŞİLTEPE</t>
  </si>
  <si>
    <t>SUYU YETERSİZ (ŞEBEKELİ), TESİS GELİŞTİRME</t>
  </si>
  <si>
    <t>TERFİ BİNASI, ENH TESİSİ TERFİ HATTI YAPIMI</t>
  </si>
  <si>
    <t>KUYU</t>
  </si>
  <si>
    <t>SUYU YETERLİ (ŞEBEKELİ), BAKIM VE ONARIM</t>
  </si>
  <si>
    <t>DEPO SIHHİ HALE GETİRME</t>
  </si>
  <si>
    <t>50 m3 DEPO ONARIMI</t>
  </si>
  <si>
    <t>KAMIŞLI</t>
  </si>
  <si>
    <t>YAYLACIK</t>
  </si>
  <si>
    <t>BÜYÜKÇAY</t>
  </si>
  <si>
    <t>AKÖREN</t>
  </si>
  <si>
    <t>TENCİRLİ-KİRKLER MEZRASI</t>
  </si>
  <si>
    <t>KARAYAKUP</t>
  </si>
  <si>
    <t>DEPO ONARIMI</t>
  </si>
  <si>
    <t>TERFİ BİNASI, TERFİ HATTI</t>
  </si>
  <si>
    <t>İÇME SUYU</t>
  </si>
  <si>
    <t>SULU (ŞEBEKELİ), BAKIM ONARIM</t>
  </si>
  <si>
    <t>İSTİNAT DUVARI YAPIMI</t>
  </si>
  <si>
    <t>YER ALTI İÇME SUYU SONDAJ AÇILMASI</t>
  </si>
  <si>
    <t>ORTAK ALIM ÖDENEĞİ KESİNTİSİ DAĞILIM LİSTESİ  ( 2022 )</t>
  </si>
  <si>
    <t>İLYASKÖY</t>
  </si>
  <si>
    <t>AKYAZI</t>
  </si>
  <si>
    <t>KAYACIK</t>
  </si>
  <si>
    <t>KÖPRÜ ONARIMI</t>
  </si>
  <si>
    <t>KEŞLİK</t>
  </si>
  <si>
    <t>BİRİKTİRME DEPOSU+TERFİ HATTI BİNASI+ENH</t>
  </si>
  <si>
    <t>TERFİ BİNASI+TEFFİ HATTI+ENH</t>
  </si>
  <si>
    <t>TERFİ BİNASI+TEFFİ HATTI+ENH+30 M3 DEPO ONARIMI</t>
  </si>
  <si>
    <t>30 M3 DEPO ONARIMI+İSALE HATTI+KAPTAJ</t>
  </si>
  <si>
    <t>20 M3 DEPO</t>
  </si>
  <si>
    <t>SONDAJ</t>
  </si>
  <si>
    <t>30 M3 DEPO YAPIMI</t>
  </si>
  <si>
    <t>50 TONLUK DEPO YAPIMI</t>
  </si>
  <si>
    <t>İSALE HATTI YAPIMI</t>
  </si>
  <si>
    <t>75 M3 DEPO ONARIMI+KAPTAJ</t>
  </si>
  <si>
    <t>Yeni</t>
  </si>
  <si>
    <t>Karsavul Köyü</t>
  </si>
  <si>
    <t>İçme Suyu İsale Hattı Yapım işi</t>
  </si>
  <si>
    <t>Güvendik Köyü</t>
  </si>
  <si>
    <t xml:space="preserve">Hüsnüoğlu Köyü </t>
  </si>
  <si>
    <t>İstinat Duvarı Yapım İşi</t>
  </si>
  <si>
    <t xml:space="preserve">Yeşiltepe Köyü </t>
  </si>
  <si>
    <t>Leğenkaya Mah. Menfez Yapım İşi</t>
  </si>
  <si>
    <t xml:space="preserve">Tekpınar Köyü </t>
  </si>
  <si>
    <t>KALEKÖY</t>
  </si>
  <si>
    <t>SOMA</t>
  </si>
  <si>
    <t>KAYRAK AŞAĞI MAHALLE (YÖRÜKLER MAH.)</t>
  </si>
  <si>
    <t>ORMANÖZÜ/PAMUKLU MAHALLESİ</t>
  </si>
  <si>
    <t>YAĞMUR</t>
  </si>
  <si>
    <t>HASABDAL</t>
  </si>
  <si>
    <t>Kozluca Köyü ( Alan Mahallesi)</t>
  </si>
  <si>
    <t>Esençay Köyü</t>
  </si>
  <si>
    <t>Hüsnüoğlu Köyü</t>
  </si>
  <si>
    <t>Yeşiltepe Köyü</t>
  </si>
  <si>
    <t>Çakırsu Köyü</t>
  </si>
  <si>
    <t>Devre Köyü</t>
  </si>
  <si>
    <t>Ilıpınar Köyü</t>
  </si>
  <si>
    <t>Dereli Köyü</t>
  </si>
  <si>
    <t>Yukarıbaraklı Köyü</t>
  </si>
  <si>
    <t>Destek Köyü</t>
  </si>
  <si>
    <t>Yerkozlu Köyü</t>
  </si>
  <si>
    <t>Yeşilyurt Köyü</t>
  </si>
  <si>
    <t>Ilıca Köyü</t>
  </si>
  <si>
    <t>Hacıbey Köyü</t>
  </si>
  <si>
    <t>ALİŞAR İÇME SUYU ŞEBEKE YENİLEMESİ</t>
  </si>
  <si>
    <t>İÇME SUYU ŞEBEKE YENİLEME</t>
  </si>
  <si>
    <t>SULAMA</t>
  </si>
  <si>
    <t>2022 YILI KÖYDES SULAMA PROGRAMI</t>
  </si>
  <si>
    <r>
      <rPr>
        <b/>
        <sz val="11"/>
        <rFont val="Arial"/>
        <family val="2"/>
        <charset val="162"/>
      </rPr>
      <t>2022/5541 Cumhurbaşkanı</t>
    </r>
    <r>
      <rPr>
        <b/>
        <sz val="10"/>
        <rFont val="Arial"/>
        <family val="2"/>
        <charset val="162"/>
      </rPr>
      <t xml:space="preserve"> KARARI İLE BİRLİKLERE AYRILAN ÖDENEK</t>
    </r>
  </si>
  <si>
    <t>KANALİZASYON ŞEBEKE YENİLEME</t>
  </si>
  <si>
    <r>
      <t>PARKE TOPLAMI        22.000 m</t>
    </r>
    <r>
      <rPr>
        <sz val="11"/>
        <rFont val="Arial"/>
        <family val="2"/>
        <charset val="162"/>
      </rPr>
      <t>2</t>
    </r>
  </si>
  <si>
    <t>GERNE</t>
  </si>
  <si>
    <t>AYDINLIK</t>
  </si>
  <si>
    <t>BAĞLICA</t>
  </si>
  <si>
    <t>DEĞİRMENDERE</t>
  </si>
  <si>
    <t>İPEK</t>
  </si>
  <si>
    <t>KIZILKIŞLACIK</t>
  </si>
  <si>
    <t>KIZSEKİ</t>
  </si>
  <si>
    <t>MEŞELİÇİFTLİĞİ</t>
  </si>
  <si>
    <t>SARIMEŞE</t>
  </si>
  <si>
    <t>SEVİNCER</t>
  </si>
  <si>
    <t>SIRACEVİZLER</t>
  </si>
  <si>
    <t>TUZSUZ</t>
  </si>
  <si>
    <t>DEMİRPINAR</t>
  </si>
  <si>
    <t>EYMİR</t>
  </si>
  <si>
    <t>GELİNSİNİ</t>
  </si>
  <si>
    <t>GÜMÜŞTEPE</t>
  </si>
  <si>
    <t>HAN</t>
  </si>
  <si>
    <t>KARACAKAYA</t>
  </si>
  <si>
    <t>K.MUSTAFA PAŞA</t>
  </si>
  <si>
    <t>KARŞIYAKA</t>
  </si>
  <si>
    <t>MAHMUTLU</t>
  </si>
  <si>
    <t>ORTABÜK</t>
  </si>
  <si>
    <t>ORTAOVA</t>
  </si>
  <si>
    <t>PEKMEZCİ</t>
  </si>
  <si>
    <t>SARIBUĞDAY</t>
  </si>
  <si>
    <t>SAZLICA</t>
  </si>
  <si>
    <t>YALNIZ</t>
  </si>
  <si>
    <t>YENİCE</t>
  </si>
  <si>
    <t>YEŞİLÖREN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</si>
</sst>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5">
    <font>
      <sz val="10"/>
      <name val="Arial"/>
      <charset val="162"/>
    </font>
    <font>
      <b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 Tur"/>
      <charset val="162"/>
    </font>
    <font>
      <sz val="11"/>
      <name val="Times New Roman"/>
      <family val="1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0"/>
      <color indexed="10"/>
      <name val="Arial"/>
      <family val="2"/>
      <charset val="162"/>
    </font>
    <font>
      <sz val="12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2"/>
      <name val="Arial Tur"/>
      <charset val="162"/>
    </font>
    <font>
      <b/>
      <sz val="12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1"/>
      <name val="Arial"/>
      <family val="2"/>
      <charset val="162"/>
    </font>
    <font>
      <b/>
      <sz val="11"/>
      <name val="Arial Tur"/>
      <charset val="162"/>
    </font>
    <font>
      <sz val="10"/>
      <color indexed="12"/>
      <name val="Arial"/>
      <family val="2"/>
      <charset val="162"/>
    </font>
    <font>
      <sz val="10"/>
      <color indexed="10"/>
      <name val="Arial"/>
      <family val="2"/>
      <charset val="162"/>
    </font>
    <font>
      <sz val="12"/>
      <name val="Times New Roman"/>
      <family val="1"/>
      <charset val="162"/>
    </font>
    <font>
      <sz val="14"/>
      <name val="Arial"/>
      <family val="2"/>
      <charset val="162"/>
    </font>
    <font>
      <sz val="14"/>
      <name val="Times New Roman"/>
      <family val="1"/>
      <charset val="162"/>
    </font>
    <font>
      <b/>
      <sz val="16"/>
      <name val="Arial"/>
      <family val="2"/>
      <charset val="162"/>
    </font>
    <font>
      <sz val="9"/>
      <name val="Arial"/>
      <family val="2"/>
      <charset val="162"/>
    </font>
    <font>
      <sz val="10"/>
      <name val="Arial TUR"/>
      <family val="2"/>
      <charset val="162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sz val="14"/>
      <name val="Arial Tur"/>
      <charset val="162"/>
    </font>
    <font>
      <b/>
      <sz val="18"/>
      <name val="Arial Tur"/>
      <charset val="162"/>
    </font>
    <font>
      <sz val="12"/>
      <color rgb="FF0070C0"/>
      <name val="Arial"/>
      <family val="2"/>
      <charset val="162"/>
    </font>
    <font>
      <sz val="8"/>
      <color theme="0"/>
      <name val="Arial"/>
      <family val="2"/>
      <charset val="162"/>
    </font>
    <font>
      <sz val="10"/>
      <color theme="1"/>
      <name val="Times New Roman"/>
      <family val="1"/>
      <charset val="162"/>
    </font>
    <font>
      <sz val="10"/>
      <color theme="0"/>
      <name val="Arial"/>
      <family val="2"/>
      <charset val="162"/>
    </font>
    <font>
      <sz val="10"/>
      <color rgb="FFFFC000"/>
      <name val="Times New Roman"/>
      <family val="1"/>
      <charset val="162"/>
    </font>
    <font>
      <sz val="10"/>
      <color rgb="FFFFC000"/>
      <name val="Arial"/>
      <family val="2"/>
      <charset val="162"/>
    </font>
    <font>
      <sz val="11"/>
      <color rgb="FFFFC000"/>
      <name val="Times New Roman"/>
      <family val="1"/>
      <charset val="162"/>
    </font>
    <font>
      <sz val="11"/>
      <color rgb="FFFFC000"/>
      <name val="Arial"/>
      <family val="2"/>
      <charset val="162"/>
    </font>
    <font>
      <sz val="12"/>
      <color theme="9" tint="0.39997558519241921"/>
      <name val="Arial"/>
      <family val="2"/>
      <charset val="162"/>
    </font>
    <font>
      <sz val="12"/>
      <color rgb="FFFF0000"/>
      <name val="Arial"/>
      <family val="2"/>
      <charset val="162"/>
    </font>
    <font>
      <sz val="10"/>
      <color theme="0" tint="-0.14999847407452621"/>
      <name val="Arial"/>
      <family val="2"/>
      <charset val="162"/>
    </font>
    <font>
      <b/>
      <sz val="11"/>
      <color rgb="FF0070C0"/>
      <name val="Arial"/>
      <family val="2"/>
      <charset val="162"/>
    </font>
    <font>
      <b/>
      <sz val="14"/>
      <color rgb="FF0070C0"/>
      <name val="Arial"/>
      <family val="2"/>
      <charset val="162"/>
    </font>
    <font>
      <b/>
      <sz val="12"/>
      <color rgb="FFFFFF00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color rgb="FFC00000"/>
      <name val="Arial"/>
      <family val="2"/>
      <charset val="162"/>
    </font>
    <font>
      <b/>
      <sz val="12"/>
      <color rgb="FF0070C0"/>
      <name val="Arial"/>
      <family val="2"/>
      <charset val="162"/>
    </font>
    <font>
      <b/>
      <sz val="10"/>
      <color rgb="FF7030A0"/>
      <name val="Arial"/>
      <family val="2"/>
      <charset val="162"/>
    </font>
    <font>
      <b/>
      <sz val="11"/>
      <color rgb="FF7030A0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6"/>
      <name val="Arial"/>
      <family val="2"/>
      <charset val="162"/>
    </font>
    <font>
      <sz val="11"/>
      <name val="Arial Tur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3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13" fillId="0" borderId="0"/>
  </cellStyleXfs>
  <cellXfs count="4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0" borderId="0" xfId="0" applyNumberFormat="1" applyFont="1"/>
    <xf numFmtId="4" fontId="11" fillId="0" borderId="0" xfId="0" applyNumberFormat="1" applyFont="1" applyFill="1" applyBorder="1" applyAlignment="1">
      <alignment vertical="center"/>
    </xf>
    <xf numFmtId="0" fontId="9" fillId="0" borderId="0" xfId="0" applyFont="1"/>
    <xf numFmtId="4" fontId="1" fillId="4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" fontId="1" fillId="5" borderId="1" xfId="0" applyNumberFormat="1" applyFont="1" applyFill="1" applyBorder="1" applyAlignment="1">
      <alignment vertical="center"/>
    </xf>
    <xf numFmtId="4" fontId="9" fillId="0" borderId="0" xfId="0" applyNumberFormat="1" applyFont="1"/>
    <xf numFmtId="4" fontId="21" fillId="0" borderId="0" xfId="0" applyNumberFormat="1" applyFont="1"/>
    <xf numFmtId="4" fontId="9" fillId="0" borderId="0" xfId="0" applyNumberFormat="1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vertical="center"/>
    </xf>
    <xf numFmtId="4" fontId="1" fillId="6" borderId="2" xfId="0" applyNumberFormat="1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16" fillId="7" borderId="4" xfId="0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 applyProtection="1">
      <alignment horizontal="left" vertical="center"/>
    </xf>
    <xf numFmtId="3" fontId="17" fillId="0" borderId="6" xfId="0" applyNumberFormat="1" applyFont="1" applyFill="1" applyBorder="1" applyAlignment="1" applyProtection="1">
      <alignment horizontal="right" vertical="center"/>
    </xf>
    <xf numFmtId="3" fontId="16" fillId="7" borderId="4" xfId="0" applyNumberFormat="1" applyFont="1" applyFill="1" applyBorder="1" applyAlignment="1" applyProtection="1">
      <alignment horizontal="center" vertical="center"/>
    </xf>
    <xf numFmtId="3" fontId="17" fillId="0" borderId="6" xfId="0" applyNumberFormat="1" applyFont="1" applyFill="1" applyBorder="1" applyAlignment="1" applyProtection="1">
      <alignment horizontal="center" vertical="center"/>
    </xf>
    <xf numFmtId="3" fontId="14" fillId="0" borderId="1" xfId="0" applyNumberFormat="1" applyFont="1" applyFill="1" applyBorder="1" applyAlignment="1" applyProtection="1">
      <alignment horizontal="center" vertical="center"/>
    </xf>
    <xf numFmtId="3" fontId="15" fillId="5" borderId="4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indent="1"/>
    </xf>
    <xf numFmtId="4" fontId="5" fillId="2" borderId="8" xfId="0" applyNumberFormat="1" applyFont="1" applyFill="1" applyBorder="1" applyAlignment="1">
      <alignment vertical="center"/>
    </xf>
    <xf numFmtId="4" fontId="5" fillId="2" borderId="9" xfId="0" applyNumberFormat="1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3" fontId="17" fillId="8" borderId="10" xfId="0" applyNumberFormat="1" applyFont="1" applyFill="1" applyBorder="1" applyAlignment="1" applyProtection="1">
      <alignment horizontal="center" vertical="center"/>
    </xf>
    <xf numFmtId="4" fontId="12" fillId="0" borderId="11" xfId="0" applyNumberFormat="1" applyFont="1" applyFill="1" applyBorder="1" applyAlignment="1">
      <alignment vertical="center"/>
    </xf>
    <xf numFmtId="0" fontId="26" fillId="0" borderId="0" xfId="0" applyFont="1"/>
    <xf numFmtId="0" fontId="18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3" fontId="32" fillId="0" borderId="1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4" fontId="18" fillId="0" borderId="1" xfId="0" applyNumberFormat="1" applyFont="1" applyBorder="1" applyAlignment="1">
      <alignment horizontal="right" indent="1"/>
    </xf>
    <xf numFmtId="0" fontId="9" fillId="9" borderId="14" xfId="0" applyFont="1" applyFill="1" applyBorder="1" applyAlignment="1">
      <alignment horizontal="center" wrapText="1"/>
    </xf>
    <xf numFmtId="0" fontId="18" fillId="9" borderId="14" xfId="0" applyFont="1" applyFill="1" applyBorder="1" applyAlignment="1">
      <alignment horizontal="center" wrapText="1"/>
    </xf>
    <xf numFmtId="0" fontId="9" fillId="9" borderId="15" xfId="0" applyFont="1" applyFill="1" applyBorder="1" applyAlignment="1">
      <alignment horizontal="center"/>
    </xf>
    <xf numFmtId="10" fontId="9" fillId="0" borderId="0" xfId="0" applyNumberFormat="1" applyFont="1"/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8" fillId="0" borderId="18" xfId="5" applyNumberFormat="1" applyFont="1" applyFill="1" applyBorder="1" applyAlignment="1">
      <alignment vertical="center" wrapText="1"/>
    </xf>
    <xf numFmtId="4" fontId="35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36" fillId="0" borderId="18" xfId="5" applyNumberFormat="1" applyFont="1" applyFill="1" applyBorder="1" applyAlignment="1">
      <alignment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1" xfId="0" applyNumberFormat="1" applyFont="1" applyBorder="1" applyAlignment="1">
      <alignment vertical="center" wrapText="1"/>
    </xf>
    <xf numFmtId="0" fontId="39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" fontId="5" fillId="10" borderId="8" xfId="0" applyNumberFormat="1" applyFont="1" applyFill="1" applyBorder="1" applyAlignment="1">
      <alignment horizontal="right" vertical="center" indent="1"/>
    </xf>
    <xf numFmtId="0" fontId="28" fillId="0" borderId="1" xfId="0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37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3" fontId="19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2" fillId="0" borderId="18" xfId="0" applyFont="1" applyBorder="1"/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7" borderId="18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3" borderId="28" xfId="0" applyFont="1" applyFill="1" applyBorder="1" applyAlignment="1">
      <alignment vertical="center"/>
    </xf>
    <xf numFmtId="0" fontId="3" fillId="7" borderId="1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left"/>
    </xf>
    <xf numFmtId="4" fontId="41" fillId="7" borderId="18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42" fillId="0" borderId="0" xfId="0" applyNumberFormat="1" applyFont="1"/>
    <xf numFmtId="2" fontId="43" fillId="2" borderId="8" xfId="0" applyNumberFormat="1" applyFont="1" applyFill="1" applyBorder="1" applyAlignment="1">
      <alignment vertical="center"/>
    </xf>
    <xf numFmtId="3" fontId="44" fillId="2" borderId="8" xfId="0" applyNumberFormat="1" applyFont="1" applyFill="1" applyBorder="1" applyAlignment="1">
      <alignment vertical="center"/>
    </xf>
    <xf numFmtId="4" fontId="10" fillId="5" borderId="1" xfId="0" applyNumberFormat="1" applyFont="1" applyFill="1" applyBorder="1" applyAlignment="1">
      <alignment vertical="center"/>
    </xf>
    <xf numFmtId="10" fontId="45" fillId="6" borderId="1" xfId="0" applyNumberFormat="1" applyFont="1" applyFill="1" applyBorder="1" applyAlignment="1">
      <alignment vertical="center"/>
    </xf>
    <xf numFmtId="10" fontId="46" fillId="6" borderId="1" xfId="0" applyNumberFormat="1" applyFont="1" applyFill="1" applyBorder="1" applyAlignment="1">
      <alignment vertical="center"/>
    </xf>
    <xf numFmtId="10" fontId="47" fillId="6" borderId="11" xfId="0" applyNumberFormat="1" applyFont="1" applyFill="1" applyBorder="1" applyAlignment="1">
      <alignment vertical="center"/>
    </xf>
    <xf numFmtId="10" fontId="48" fillId="6" borderId="1" xfId="0" applyNumberFormat="1" applyFont="1" applyFill="1" applyBorder="1" applyAlignment="1">
      <alignment vertical="center"/>
    </xf>
    <xf numFmtId="164" fontId="49" fillId="6" borderId="1" xfId="0" applyNumberFormat="1" applyFont="1" applyFill="1" applyBorder="1" applyAlignment="1">
      <alignment vertical="center"/>
    </xf>
    <xf numFmtId="164" fontId="50" fillId="6" borderId="1" xfId="0" applyNumberFormat="1" applyFont="1" applyFill="1" applyBorder="1" applyAlignment="1">
      <alignment vertical="center"/>
    </xf>
    <xf numFmtId="164" fontId="49" fillId="6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8" borderId="1" xfId="0" applyFont="1" applyFill="1" applyBorder="1" applyAlignment="1">
      <alignment wrapText="1"/>
    </xf>
    <xf numFmtId="0" fontId="5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wrapText="1"/>
    </xf>
    <xf numFmtId="4" fontId="5" fillId="7" borderId="18" xfId="0" applyNumberFormat="1" applyFont="1" applyFill="1" applyBorder="1" applyAlignment="1">
      <alignment horizontal="right" vertical="center"/>
    </xf>
    <xf numFmtId="0" fontId="4" fillId="0" borderId="6" xfId="0" applyNumberFormat="1" applyFont="1" applyFill="1" applyBorder="1" applyAlignment="1" applyProtection="1">
      <alignment horizontal="left" vertical="center"/>
    </xf>
    <xf numFmtId="0" fontId="28" fillId="0" borderId="1" xfId="1" applyFont="1" applyBorder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" fontId="2" fillId="10" borderId="8" xfId="0" applyNumberFormat="1" applyFont="1" applyFill="1" applyBorder="1" applyAlignment="1">
      <alignment horizontal="right" vertical="center" indent="1"/>
    </xf>
    <xf numFmtId="4" fontId="3" fillId="5" borderId="1" xfId="0" applyNumberFormat="1" applyFont="1" applyFill="1" applyBorder="1" applyAlignment="1">
      <alignment vertical="center"/>
    </xf>
    <xf numFmtId="0" fontId="9" fillId="8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4" fontId="5" fillId="7" borderId="1" xfId="0" applyNumberFormat="1" applyFont="1" applyFill="1" applyBorder="1" applyAlignment="1">
      <alignment horizontal="right" vertical="center"/>
    </xf>
    <xf numFmtId="0" fontId="12" fillId="0" borderId="18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" fillId="7" borderId="23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28" fillId="0" borderId="6" xfId="0" applyNumberFormat="1" applyFont="1" applyFill="1" applyBorder="1" applyAlignment="1" applyProtection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3" fontId="16" fillId="7" borderId="29" xfId="0" applyNumberFormat="1" applyFont="1" applyFill="1" applyBorder="1" applyAlignment="1" applyProtection="1">
      <alignment horizontal="center" vertical="center"/>
    </xf>
    <xf numFmtId="0" fontId="9" fillId="0" borderId="1" xfId="3" applyFont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3" fontId="16" fillId="7" borderId="30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4" fontId="5" fillId="7" borderId="23" xfId="0" applyNumberFormat="1" applyFont="1" applyFill="1" applyBorder="1" applyAlignment="1">
      <alignment horizontal="right" vertical="center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7" fillId="8" borderId="1" xfId="0" applyNumberFormat="1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8" fillId="0" borderId="19" xfId="5" applyNumberFormat="1" applyFont="1" applyFill="1" applyBorder="1" applyAlignment="1">
      <alignment vertical="center" wrapText="1"/>
    </xf>
    <xf numFmtId="4" fontId="0" fillId="0" borderId="0" xfId="0" applyNumberFormat="1"/>
    <xf numFmtId="4" fontId="5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" fontId="23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1" fontId="3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" fontId="4" fillId="0" borderId="1" xfId="0" applyNumberFormat="1" applyFont="1" applyBorder="1" applyAlignment="1">
      <alignment horizontal="right" inden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4" fontId="28" fillId="0" borderId="1" xfId="5" applyNumberFormat="1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4" fontId="5" fillId="7" borderId="22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 wrapText="1"/>
    </xf>
    <xf numFmtId="4" fontId="0" fillId="8" borderId="1" xfId="0" applyNumberFormat="1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3" fontId="17" fillId="0" borderId="6" xfId="0" applyNumberFormat="1" applyFont="1" applyFill="1" applyBorder="1" applyAlignment="1" applyProtection="1">
      <alignment vertical="center"/>
    </xf>
    <xf numFmtId="3" fontId="19" fillId="0" borderId="1" xfId="0" applyNumberFormat="1" applyFont="1" applyFill="1" applyBorder="1" applyAlignment="1">
      <alignment vertical="center"/>
    </xf>
    <xf numFmtId="3" fontId="24" fillId="8" borderId="1" xfId="6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 applyProtection="1">
      <alignment vertical="center"/>
    </xf>
    <xf numFmtId="3" fontId="16" fillId="7" borderId="30" xfId="0" applyNumberFormat="1" applyFont="1" applyFill="1" applyBorder="1" applyAlignment="1" applyProtection="1">
      <alignment vertical="center"/>
    </xf>
    <xf numFmtId="3" fontId="16" fillId="7" borderId="4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vertical="center"/>
    </xf>
    <xf numFmtId="3" fontId="16" fillId="7" borderId="29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vertical="center"/>
    </xf>
    <xf numFmtId="3" fontId="15" fillId="5" borderId="4" xfId="0" applyNumberFormat="1" applyFont="1" applyFill="1" applyBorder="1" applyAlignment="1">
      <alignment vertical="center"/>
    </xf>
    <xf numFmtId="0" fontId="0" fillId="0" borderId="0" xfId="0" applyAlignment="1"/>
    <xf numFmtId="0" fontId="5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4" fontId="51" fillId="8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51" fillId="8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right" vertical="center"/>
    </xf>
    <xf numFmtId="4" fontId="19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7" borderId="1" xfId="0" applyNumberFormat="1" applyFont="1" applyFill="1" applyBorder="1" applyAlignment="1">
      <alignment horizontal="right" vertical="center"/>
    </xf>
    <xf numFmtId="4" fontId="19" fillId="5" borderId="1" xfId="0" applyNumberFormat="1" applyFont="1" applyFill="1" applyBorder="1" applyAlignment="1">
      <alignment horizontal="right" vertical="center"/>
    </xf>
    <xf numFmtId="4" fontId="37" fillId="0" borderId="1" xfId="0" applyNumberFormat="1" applyFont="1" applyBorder="1" applyAlignment="1">
      <alignment horizontal="right" vertical="center"/>
    </xf>
    <xf numFmtId="4" fontId="38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6" fillId="5" borderId="1" xfId="0" applyNumberFormat="1" applyFont="1" applyFill="1" applyBorder="1" applyAlignment="1">
      <alignment horizontal="right" vertical="center"/>
    </xf>
    <xf numFmtId="0" fontId="9" fillId="8" borderId="6" xfId="0" applyFont="1" applyFill="1" applyBorder="1" applyAlignment="1">
      <alignment vertical="center" wrapText="1"/>
    </xf>
    <xf numFmtId="0" fontId="12" fillId="0" borderId="23" xfId="0" applyFont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0" fillId="0" borderId="0" xfId="0" applyNumberForma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1" fontId="3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/>
    </xf>
    <xf numFmtId="3" fontId="32" fillId="0" borderId="1" xfId="0" applyNumberFormat="1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9" fillId="0" borderId="0" xfId="0" applyNumberFormat="1" applyFont="1" applyFill="1"/>
    <xf numFmtId="4" fontId="21" fillId="0" borderId="0" xfId="0" applyNumberFormat="1" applyFont="1" applyFill="1"/>
    <xf numFmtId="4" fontId="21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9" fillId="0" borderId="0" xfId="0" applyFont="1" applyFill="1"/>
    <xf numFmtId="0" fontId="9" fillId="0" borderId="1" xfId="0" applyFont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6" fillId="0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52" fillId="0" borderId="6" xfId="0" applyNumberFormat="1" applyFont="1" applyFill="1" applyBorder="1" applyAlignment="1" applyProtection="1">
      <alignment horizontal="left" vertical="center"/>
    </xf>
    <xf numFmtId="3" fontId="4" fillId="8" borderId="1" xfId="6" applyNumberFormat="1" applyFont="1" applyFill="1" applyBorder="1" applyAlignment="1">
      <alignment wrapText="1"/>
    </xf>
    <xf numFmtId="0" fontId="5" fillId="7" borderId="1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28" fillId="0" borderId="25" xfId="5" applyNumberFormat="1" applyFont="1" applyFill="1" applyBorder="1" applyAlignment="1">
      <alignment vertical="center" wrapText="1"/>
    </xf>
    <xf numFmtId="0" fontId="28" fillId="0" borderId="2" xfId="0" applyNumberFormat="1" applyFont="1" applyBorder="1" applyAlignment="1">
      <alignment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9" fillId="8" borderId="1" xfId="3" applyNumberFormat="1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9" fillId="8" borderId="1" xfId="3" applyFont="1" applyFill="1" applyBorder="1" applyAlignment="1">
      <alignment vertical="center" wrapText="1"/>
    </xf>
    <xf numFmtId="4" fontId="9" fillId="8" borderId="1" xfId="3" applyNumberFormat="1" applyFont="1" applyFill="1" applyBorder="1" applyAlignment="1">
      <alignment horizontal="right" vertical="center" wrapText="1"/>
    </xf>
    <xf numFmtId="4" fontId="28" fillId="0" borderId="1" xfId="5" applyNumberFormat="1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9" fillId="8" borderId="0" xfId="3" applyNumberFormat="1" applyFont="1" applyFill="1" applyBorder="1" applyAlignment="1">
      <alignment horizontal="right" vertical="center" wrapText="1"/>
    </xf>
    <xf numFmtId="0" fontId="9" fillId="8" borderId="0" xfId="0" applyFont="1" applyFill="1" applyBorder="1" applyAlignment="1">
      <alignment vertical="center" wrapText="1"/>
    </xf>
    <xf numFmtId="0" fontId="12" fillId="0" borderId="22" xfId="0" applyFont="1" applyBorder="1" applyAlignment="1">
      <alignment horizontal="center" vertical="center"/>
    </xf>
    <xf numFmtId="4" fontId="51" fillId="8" borderId="0" xfId="0" applyNumberFormat="1" applyFont="1" applyFill="1" applyBorder="1" applyAlignment="1">
      <alignment horizontal="right" vertical="center" wrapText="1"/>
    </xf>
    <xf numFmtId="0" fontId="28" fillId="0" borderId="1" xfId="5" applyNumberFormat="1" applyFont="1" applyFill="1" applyBorder="1" applyAlignment="1">
      <alignment vertical="center" wrapText="1"/>
    </xf>
    <xf numFmtId="4" fontId="29" fillId="0" borderId="1" xfId="5" applyNumberFormat="1" applyFont="1" applyFill="1" applyBorder="1" applyAlignment="1">
      <alignment horizontal="left" vertical="center" wrapText="1"/>
    </xf>
    <xf numFmtId="0" fontId="34" fillId="0" borderId="1" xfId="5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9" fillId="8" borderId="14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4" fontId="9" fillId="8" borderId="2" xfId="3" applyNumberFormat="1" applyFont="1" applyFill="1" applyBorder="1" applyAlignment="1">
      <alignment horizontal="right" vertical="center" wrapText="1"/>
    </xf>
    <xf numFmtId="4" fontId="5" fillId="7" borderId="19" xfId="0" applyNumberFormat="1" applyFont="1" applyFill="1" applyBorder="1" applyAlignment="1">
      <alignment horizontal="right" vertical="center"/>
    </xf>
    <xf numFmtId="4" fontId="0" fillId="8" borderId="2" xfId="0" applyNumberFormat="1" applyFont="1" applyFill="1" applyBorder="1" applyAlignment="1">
      <alignment horizontal="right" vertical="center" wrapText="1"/>
    </xf>
    <xf numFmtId="0" fontId="9" fillId="8" borderId="14" xfId="3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2" fillId="8" borderId="23" xfId="0" applyFont="1" applyFill="1" applyBorder="1" applyAlignment="1">
      <alignment horizontal="left" vertical="center"/>
    </xf>
    <xf numFmtId="0" fontId="12" fillId="0" borderId="23" xfId="3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/>
    </xf>
    <xf numFmtId="4" fontId="5" fillId="0" borderId="11" xfId="0" applyNumberFormat="1" applyFont="1" applyFill="1" applyBorder="1" applyAlignment="1">
      <alignment horizontal="right" indent="1"/>
    </xf>
    <xf numFmtId="4" fontId="53" fillId="0" borderId="0" xfId="0" applyNumberFormat="1" applyFont="1" applyAlignment="1">
      <alignment horizontal="right" vertical="center"/>
    </xf>
    <xf numFmtId="3" fontId="54" fillId="0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0" borderId="18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6" fillId="0" borderId="49" xfId="0" applyFont="1" applyFill="1" applyBorder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4" fontId="16" fillId="7" borderId="4" xfId="0" applyNumberFormat="1" applyFont="1" applyFill="1" applyBorder="1" applyAlignment="1" applyProtection="1">
      <alignment vertical="center"/>
    </xf>
    <xf numFmtId="4" fontId="15" fillId="5" borderId="4" xfId="0" applyNumberFormat="1" applyFont="1" applyFill="1" applyBorder="1" applyAlignment="1">
      <alignment vertical="center"/>
    </xf>
    <xf numFmtId="4" fontId="16" fillId="7" borderId="30" xfId="0" applyNumberFormat="1" applyFont="1" applyFill="1" applyBorder="1" applyAlignment="1" applyProtection="1">
      <alignment vertical="center"/>
    </xf>
    <xf numFmtId="4" fontId="0" fillId="0" borderId="6" xfId="0" applyNumberFormat="1" applyBorder="1" applyAlignment="1">
      <alignment vertical="center"/>
    </xf>
    <xf numFmtId="4" fontId="16" fillId="7" borderId="29" xfId="0" applyNumberFormat="1" applyFont="1" applyFill="1" applyBorder="1" applyAlignment="1" applyProtection="1">
      <alignment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6" fillId="7" borderId="55" xfId="0" applyNumberFormat="1" applyFont="1" applyFill="1" applyBorder="1" applyAlignment="1" applyProtection="1">
      <alignment vertical="center"/>
    </xf>
    <xf numFmtId="3" fontId="16" fillId="7" borderId="54" xfId="0" applyNumberFormat="1" applyFont="1" applyFill="1" applyBorder="1" applyAlignment="1" applyProtection="1">
      <alignment vertical="center"/>
    </xf>
    <xf numFmtId="3" fontId="16" fillId="7" borderId="44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indent="1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Fill="1" applyBorder="1" applyAlignment="1" applyProtection="1">
      <alignment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0" fillId="0" borderId="0" xfId="0" applyNumberFormat="1"/>
    <xf numFmtId="3" fontId="17" fillId="0" borderId="1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" fontId="18" fillId="0" borderId="1" xfId="0" applyNumberFormat="1" applyFont="1" applyFill="1" applyBorder="1" applyAlignment="1">
      <alignment horizontal="right" indent="1"/>
    </xf>
    <xf numFmtId="0" fontId="12" fillId="7" borderId="48" xfId="0" applyFont="1" applyFill="1" applyBorder="1" applyAlignment="1">
      <alignment vertical="center"/>
    </xf>
    <xf numFmtId="0" fontId="54" fillId="0" borderId="1" xfId="0" applyFont="1" applyFill="1" applyBorder="1" applyAlignment="1">
      <alignment horizontal="left" vertical="center"/>
    </xf>
    <xf numFmtId="1" fontId="13" fillId="0" borderId="10" xfId="0" applyNumberFormat="1" applyFont="1" applyFill="1" applyBorder="1" applyAlignment="1">
      <alignment horizontal="center" vertical="center" wrapText="1"/>
    </xf>
    <xf numFmtId="3" fontId="5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9" fillId="0" borderId="32" xfId="0" applyFont="1" applyBorder="1"/>
    <xf numFmtId="0" fontId="2" fillId="0" borderId="4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9" borderId="39" xfId="0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9" fillId="9" borderId="39" xfId="0" applyFont="1" applyFill="1" applyBorder="1" applyAlignment="1">
      <alignment horizontal="right" indent="2"/>
    </xf>
    <xf numFmtId="0" fontId="9" fillId="9" borderId="38" xfId="0" applyFont="1" applyFill="1" applyBorder="1" applyAlignment="1">
      <alignment horizontal="right" indent="2"/>
    </xf>
    <xf numFmtId="0" fontId="9" fillId="9" borderId="17" xfId="0" applyFont="1" applyFill="1" applyBorder="1" applyAlignment="1">
      <alignment horizontal="right" indent="2"/>
    </xf>
    <xf numFmtId="0" fontId="3" fillId="10" borderId="12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right" indent="2"/>
    </xf>
    <xf numFmtId="0" fontId="9" fillId="9" borderId="36" xfId="0" applyFont="1" applyFill="1" applyBorder="1" applyAlignment="1">
      <alignment horizontal="right" indent="2"/>
    </xf>
    <xf numFmtId="0" fontId="9" fillId="9" borderId="37" xfId="0" applyFont="1" applyFill="1" applyBorder="1" applyAlignment="1">
      <alignment horizontal="right" indent="2"/>
    </xf>
    <xf numFmtId="0" fontId="5" fillId="0" borderId="41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5" fillId="7" borderId="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25" fillId="3" borderId="25" xfId="0" applyNumberFormat="1" applyFont="1" applyFill="1" applyBorder="1" applyAlignment="1">
      <alignment horizontal="right" vertical="center"/>
    </xf>
    <xf numFmtId="0" fontId="9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1" fillId="11" borderId="44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0" fontId="31" fillId="11" borderId="46" xfId="0" applyFont="1" applyFill="1" applyBorder="1" applyAlignment="1">
      <alignment horizontal="center" vertical="center"/>
    </xf>
    <xf numFmtId="0" fontId="31" fillId="11" borderId="41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1" fillId="11" borderId="47" xfId="0" applyFont="1" applyFill="1" applyBorder="1" applyAlignment="1">
      <alignment horizontal="center" vertical="center"/>
    </xf>
    <xf numFmtId="0" fontId="19" fillId="7" borderId="44" xfId="0" applyFont="1" applyFill="1" applyBorder="1" applyAlignment="1">
      <alignment horizontal="center" vertical="center"/>
    </xf>
    <xf numFmtId="0" fontId="19" fillId="7" borderId="45" xfId="0" applyFont="1" applyFill="1" applyBorder="1" applyAlignment="1">
      <alignment horizontal="center" vertical="center"/>
    </xf>
    <xf numFmtId="0" fontId="19" fillId="7" borderId="46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9" fillId="7" borderId="51" xfId="0" applyFont="1" applyFill="1" applyBorder="1" applyAlignment="1">
      <alignment horizontal="center" vertical="center"/>
    </xf>
    <xf numFmtId="0" fontId="19" fillId="7" borderId="52" xfId="0" applyFont="1" applyFill="1" applyBorder="1" applyAlignment="1">
      <alignment horizontal="center" vertical="center"/>
    </xf>
    <xf numFmtId="0" fontId="19" fillId="7" borderId="53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7">
    <cellStyle name="Normal" xfId="0" builtinId="0"/>
    <cellStyle name="Normal 11" xfId="1"/>
    <cellStyle name="Normal 2" xfId="2"/>
    <cellStyle name="Normal 3" xfId="3"/>
    <cellStyle name="Normal 4" xfId="4"/>
    <cellStyle name="Normal_SANAT YAPILARI TEKLİFİ-2011" xfId="5"/>
    <cellStyle name="Normal_UZAKLIKLAR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14"/>
  <sheetViews>
    <sheetView tabSelected="1" view="pageBreakPreview" zoomScale="60" zoomScaleNormal="80" workbookViewId="0">
      <selection activeCell="N20" sqref="N20"/>
    </sheetView>
  </sheetViews>
  <sheetFormatPr defaultColWidth="9.109375" defaultRowHeight="13.2"/>
  <cols>
    <col min="1" max="1" width="20.109375" style="9" customWidth="1"/>
    <col min="2" max="2" width="21.44140625" style="9" customWidth="1"/>
    <col min="3" max="3" width="8.5546875" style="9" customWidth="1"/>
    <col min="4" max="4" width="14.88671875" style="9" customWidth="1"/>
    <col min="5" max="5" width="10.6640625" style="9" customWidth="1"/>
    <col min="6" max="6" width="17.33203125" style="9" customWidth="1"/>
    <col min="7" max="7" width="6.6640625" style="9" customWidth="1"/>
    <col min="8" max="8" width="18.109375" style="9" customWidth="1"/>
    <col min="9" max="9" width="15.6640625" style="9" customWidth="1"/>
    <col min="10" max="10" width="6.6640625" style="9" customWidth="1"/>
    <col min="11" max="11" width="15.6640625" style="9" customWidth="1"/>
    <col min="12" max="12" width="5.44140625" style="9" customWidth="1"/>
    <col min="13" max="13" width="15.6640625" style="9" customWidth="1"/>
    <col min="14" max="14" width="7.44140625" style="9" customWidth="1"/>
    <col min="15" max="15" width="16.88671875" style="9" customWidth="1"/>
    <col min="16" max="16" width="15.6640625" style="9" customWidth="1"/>
    <col min="17" max="17" width="19" style="9" customWidth="1"/>
    <col min="18" max="19" width="0.44140625" style="9" hidden="1" customWidth="1"/>
    <col min="20" max="20" width="1.44140625" style="9" hidden="1" customWidth="1"/>
    <col min="21" max="21" width="0.6640625" style="9" hidden="1" customWidth="1"/>
    <col min="22" max="22" width="11.33203125" style="9" hidden="1" customWidth="1"/>
    <col min="23" max="24" width="21.44140625" style="9" customWidth="1"/>
    <col min="25" max="25" width="20.88671875" style="9" customWidth="1"/>
    <col min="26" max="26" width="19.44140625" style="9" customWidth="1"/>
    <col min="27" max="27" width="12.88671875" style="9" hidden="1" customWidth="1"/>
    <col min="28" max="28" width="24" style="9" customWidth="1"/>
    <col min="29" max="16384" width="9.109375" style="9"/>
  </cols>
  <sheetData>
    <row r="1" spans="1:28" ht="35.1" customHeight="1">
      <c r="A1" s="341" t="s">
        <v>81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3"/>
      <c r="R1" s="344" t="s">
        <v>46</v>
      </c>
      <c r="S1" s="345" t="s">
        <v>23</v>
      </c>
      <c r="T1" s="11"/>
    </row>
    <row r="2" spans="1:28" ht="20.100000000000001" customHeight="1">
      <c r="A2" s="346" t="s">
        <v>0</v>
      </c>
      <c r="B2" s="347" t="s">
        <v>173</v>
      </c>
      <c r="C2" s="349" t="s">
        <v>22</v>
      </c>
      <c r="D2" s="350"/>
      <c r="E2" s="350"/>
      <c r="F2" s="350"/>
      <c r="G2" s="350"/>
      <c r="H2" s="350"/>
      <c r="I2" s="351"/>
      <c r="J2" s="352" t="s">
        <v>78</v>
      </c>
      <c r="K2" s="353"/>
      <c r="L2" s="362" t="s">
        <v>171</v>
      </c>
      <c r="M2" s="353"/>
      <c r="N2" s="358" t="s">
        <v>70</v>
      </c>
      <c r="O2" s="359"/>
      <c r="P2" s="339" t="s">
        <v>71</v>
      </c>
      <c r="Q2" s="356" t="s">
        <v>79</v>
      </c>
      <c r="R2" s="344"/>
      <c r="S2" s="345"/>
      <c r="T2" s="12"/>
    </row>
    <row r="3" spans="1:28" ht="63.75" customHeight="1">
      <c r="A3" s="346"/>
      <c r="B3" s="348"/>
      <c r="C3" s="333" t="s">
        <v>73</v>
      </c>
      <c r="D3" s="334"/>
      <c r="E3" s="333" t="s">
        <v>175</v>
      </c>
      <c r="F3" s="334"/>
      <c r="G3" s="335" t="s">
        <v>47</v>
      </c>
      <c r="H3" s="336"/>
      <c r="I3" s="1" t="s">
        <v>24</v>
      </c>
      <c r="J3" s="354"/>
      <c r="K3" s="355"/>
      <c r="L3" s="363"/>
      <c r="M3" s="355"/>
      <c r="N3" s="360"/>
      <c r="O3" s="361"/>
      <c r="P3" s="340"/>
      <c r="Q3" s="357"/>
      <c r="R3" s="344"/>
      <c r="S3" s="345"/>
      <c r="T3" s="117" t="s">
        <v>27</v>
      </c>
      <c r="U3" s="13" t="s">
        <v>26</v>
      </c>
      <c r="V3" s="116" t="s">
        <v>25</v>
      </c>
      <c r="W3" s="168" t="s">
        <v>74</v>
      </c>
      <c r="X3" s="168" t="s">
        <v>75</v>
      </c>
      <c r="Y3" s="168" t="s">
        <v>77</v>
      </c>
      <c r="Z3" s="115" t="s">
        <v>76</v>
      </c>
      <c r="AA3" s="70">
        <v>0.3</v>
      </c>
    </row>
    <row r="4" spans="1:28" ht="39.9" customHeight="1">
      <c r="A4" s="60" t="s">
        <v>1</v>
      </c>
      <c r="B4" s="140">
        <v>8377747</v>
      </c>
      <c r="C4" s="171">
        <v>0</v>
      </c>
      <c r="D4" s="55">
        <f>ASFALT!F6</f>
        <v>0</v>
      </c>
      <c r="E4" s="62">
        <f>'PARKE 2022'!F18</f>
        <v>6000</v>
      </c>
      <c r="F4" s="52">
        <f>'PARKE 2022'!G18</f>
        <v>339840</v>
      </c>
      <c r="G4" s="53">
        <f>'SANAT YAPISI'!E6</f>
        <v>1</v>
      </c>
      <c r="H4" s="129">
        <f>'SANAT YAPISI'!F6</f>
        <v>780000</v>
      </c>
      <c r="I4" s="5">
        <f t="shared" ref="I4:I10" si="0">SUM(D4+F4+H4)</f>
        <v>1119840</v>
      </c>
      <c r="J4" s="54">
        <f>'İÇME SUYU'!A17</f>
        <v>10</v>
      </c>
      <c r="K4" s="55">
        <f>'İÇME SUYU'!H17</f>
        <v>4689582.9000000004</v>
      </c>
      <c r="L4" s="323">
        <f>SULAMA!F6</f>
        <v>0</v>
      </c>
      <c r="M4" s="55">
        <f>SULAMA!F6</f>
        <v>0</v>
      </c>
      <c r="N4" s="54">
        <f>'ATIK SU ARITMA'!E6</f>
        <v>0</v>
      </c>
      <c r="O4" s="129">
        <f>'ATIK SU ARITMA'!F6</f>
        <v>0</v>
      </c>
      <c r="P4" s="129">
        <v>55000</v>
      </c>
      <c r="Q4" s="57">
        <f t="shared" ref="Q4:Q10" si="1">B4*0.3</f>
        <v>2513324.1</v>
      </c>
      <c r="R4" s="10">
        <f t="shared" ref="R4:R10" si="2">SUM(D4+Q4)</f>
        <v>2513324.1</v>
      </c>
      <c r="S4" s="6">
        <f t="shared" ref="S4:S10" si="3">SUM(O4+F4+K4+H4+P4)</f>
        <v>5864422.9000000004</v>
      </c>
      <c r="T4" s="121">
        <f t="shared" ref="T4:T10" si="4">SUM(B4-(R4+S4))</f>
        <v>0</v>
      </c>
      <c r="U4" s="15">
        <v>0</v>
      </c>
      <c r="V4" s="16">
        <f>SUM((R4+S4)-U4)</f>
        <v>8377747</v>
      </c>
      <c r="W4" s="167">
        <f t="shared" ref="W4:W10" si="5">B4-Q4-P4</f>
        <v>5809422.9000000004</v>
      </c>
      <c r="X4" s="167">
        <f>I4+K4+O4</f>
        <v>5809422.9000000004</v>
      </c>
      <c r="Y4" s="167">
        <f>W4-X4</f>
        <v>0</v>
      </c>
      <c r="Z4" s="166">
        <f t="shared" ref="Z4:Z10" si="6">P4+Q4+X4</f>
        <v>8377747</v>
      </c>
      <c r="AA4" s="17">
        <f t="shared" ref="AA4:AA10" si="7">SUM(B4)*$AA$3</f>
        <v>2513324.1</v>
      </c>
      <c r="AB4" s="15"/>
    </row>
    <row r="5" spans="1:28" ht="39.9" customHeight="1">
      <c r="A5" s="60" t="s">
        <v>2</v>
      </c>
      <c r="B5" s="140">
        <v>2271829</v>
      </c>
      <c r="C5" s="171">
        <v>0</v>
      </c>
      <c r="D5" s="55">
        <f>SUM(C5*$C$13)*1000</f>
        <v>0</v>
      </c>
      <c r="E5" s="62">
        <f>'PARKE 2022'!F39</f>
        <v>0</v>
      </c>
      <c r="F5" s="52">
        <f>'PARKE 2022'!G39</f>
        <v>0</v>
      </c>
      <c r="G5" s="53">
        <f>'SANAT YAPISI'!E9</f>
        <v>0</v>
      </c>
      <c r="H5" s="55">
        <v>0</v>
      </c>
      <c r="I5" s="5">
        <f t="shared" si="0"/>
        <v>0</v>
      </c>
      <c r="J5" s="54">
        <f>'İÇME SUYU'!A46</f>
        <v>3</v>
      </c>
      <c r="K5" s="55">
        <f>'İÇME SUYU'!H46</f>
        <v>1522280.3</v>
      </c>
      <c r="L5" s="323">
        <f>SULAMA!E9</f>
        <v>0</v>
      </c>
      <c r="M5" s="55">
        <f>SULAMA!F9</f>
        <v>0</v>
      </c>
      <c r="N5" s="54">
        <f>'ATIK SU ARITMA'!E18</f>
        <v>0</v>
      </c>
      <c r="O5" s="55">
        <f>'ATIK SU ARITMA'!F18</f>
        <v>0</v>
      </c>
      <c r="P5" s="129">
        <v>68000</v>
      </c>
      <c r="Q5" s="57">
        <f t="shared" si="1"/>
        <v>681548.7</v>
      </c>
      <c r="R5" s="10">
        <f t="shared" si="2"/>
        <v>681548.7</v>
      </c>
      <c r="S5" s="6">
        <f t="shared" si="3"/>
        <v>1590280.3</v>
      </c>
      <c r="T5" s="121">
        <f t="shared" si="4"/>
        <v>0</v>
      </c>
      <c r="U5" s="15">
        <v>0</v>
      </c>
      <c r="V5" s="16">
        <f t="shared" ref="V5:V10" si="8">SUM((R5+S5)-U5)</f>
        <v>2271829</v>
      </c>
      <c r="W5" s="167">
        <f t="shared" si="5"/>
        <v>1522280.3</v>
      </c>
      <c r="X5" s="167">
        <f>I5+K5+O5</f>
        <v>1522280.3</v>
      </c>
      <c r="Y5" s="167">
        <f>W5-X5</f>
        <v>0</v>
      </c>
      <c r="Z5" s="166">
        <f t="shared" si="6"/>
        <v>2271829</v>
      </c>
      <c r="AA5" s="17">
        <f t="shared" si="7"/>
        <v>681548.7</v>
      </c>
      <c r="AB5" s="15"/>
    </row>
    <row r="6" spans="1:28" ht="39.9" customHeight="1">
      <c r="A6" s="59" t="s">
        <v>3</v>
      </c>
      <c r="B6" s="140">
        <v>2827031</v>
      </c>
      <c r="C6" s="171">
        <v>0</v>
      </c>
      <c r="D6" s="55">
        <f>ASFALT!F12</f>
        <v>0</v>
      </c>
      <c r="E6" s="62">
        <f>'PARKE 2022'!F36</f>
        <v>0</v>
      </c>
      <c r="F6" s="52">
        <f>'PARKE 2022'!G36</f>
        <v>0</v>
      </c>
      <c r="G6" s="53">
        <f>'SANAT YAPISI'!E12</f>
        <v>0</v>
      </c>
      <c r="H6" s="55">
        <f>'SANAT YAPISI'!F12</f>
        <v>0</v>
      </c>
      <c r="I6" s="5">
        <f t="shared" si="0"/>
        <v>0</v>
      </c>
      <c r="J6" s="54">
        <f>'İÇME SUYU'!A46</f>
        <v>3</v>
      </c>
      <c r="K6" s="55">
        <f>'İÇME SUYU'!H22</f>
        <v>1913921.7</v>
      </c>
      <c r="L6" s="323">
        <f>SULAMA!E12</f>
        <v>0</v>
      </c>
      <c r="M6" s="55">
        <f>SULAMA!F12</f>
        <v>0</v>
      </c>
      <c r="N6" s="54">
        <f>'ATIK SU ARITMA'!E24</f>
        <v>0</v>
      </c>
      <c r="O6" s="55">
        <f>'ATIK SU ARITMA'!F12</f>
        <v>0</v>
      </c>
      <c r="P6" s="129">
        <v>65000</v>
      </c>
      <c r="Q6" s="57">
        <f t="shared" si="1"/>
        <v>848109.29999999993</v>
      </c>
      <c r="R6" s="10">
        <f t="shared" si="2"/>
        <v>848109.29999999993</v>
      </c>
      <c r="S6" s="6">
        <f t="shared" si="3"/>
        <v>1978921.7</v>
      </c>
      <c r="T6" s="121">
        <f t="shared" si="4"/>
        <v>0</v>
      </c>
      <c r="U6" s="15">
        <v>0</v>
      </c>
      <c r="V6" s="16">
        <f t="shared" si="8"/>
        <v>2827031</v>
      </c>
      <c r="W6" s="167">
        <f t="shared" si="5"/>
        <v>1913921.7000000002</v>
      </c>
      <c r="X6" s="167">
        <f>I6+K6+O6</f>
        <v>1913921.7</v>
      </c>
      <c r="Y6" s="167">
        <f>W6-X6</f>
        <v>0</v>
      </c>
      <c r="Z6" s="166">
        <f t="shared" si="6"/>
        <v>2827031</v>
      </c>
      <c r="AA6" s="17">
        <f t="shared" si="7"/>
        <v>848109.29999999993</v>
      </c>
      <c r="AB6" s="15"/>
    </row>
    <row r="7" spans="1:28" ht="39.9" customHeight="1">
      <c r="A7" s="60" t="s">
        <v>4</v>
      </c>
      <c r="B7" s="140">
        <v>1016571</v>
      </c>
      <c r="C7" s="171">
        <v>0</v>
      </c>
      <c r="D7" s="55">
        <f>ASFALT!F15</f>
        <v>0</v>
      </c>
      <c r="E7" s="62">
        <f>'PARKE 2022'!F43</f>
        <v>0</v>
      </c>
      <c r="F7" s="52">
        <f>'PARKE 2022'!G43</f>
        <v>0</v>
      </c>
      <c r="G7" s="53">
        <f>'SANAT YAPISI'!E15</f>
        <v>0</v>
      </c>
      <c r="H7" s="55">
        <f>'SANAT YAPISI'!F15</f>
        <v>0</v>
      </c>
      <c r="I7" s="5">
        <f t="shared" si="0"/>
        <v>0</v>
      </c>
      <c r="J7" s="54">
        <f>'İÇME SUYU'!A30</f>
        <v>0</v>
      </c>
      <c r="K7" s="55">
        <f>'İÇME SUYU'!H30</f>
        <v>0</v>
      </c>
      <c r="L7" s="323">
        <f>SULAMA!E15</f>
        <v>0</v>
      </c>
      <c r="M7" s="55">
        <f>SULAMA!F15</f>
        <v>0</v>
      </c>
      <c r="N7" s="54">
        <f>'ATIK SU ARITMA'!E15</f>
        <v>1</v>
      </c>
      <c r="O7" s="55">
        <f>'ATIK SU ARITMA'!F15</f>
        <v>681102.57</v>
      </c>
      <c r="P7" s="129">
        <v>30497.13</v>
      </c>
      <c r="Q7" s="57">
        <f t="shared" si="1"/>
        <v>304971.3</v>
      </c>
      <c r="R7" s="10">
        <f t="shared" si="2"/>
        <v>304971.3</v>
      </c>
      <c r="S7" s="6">
        <f t="shared" si="3"/>
        <v>711599.7</v>
      </c>
      <c r="T7" s="121">
        <f t="shared" si="4"/>
        <v>0</v>
      </c>
      <c r="U7" s="15">
        <v>0</v>
      </c>
      <c r="V7" s="16">
        <f t="shared" si="8"/>
        <v>1016571</v>
      </c>
      <c r="W7" s="167">
        <f t="shared" si="5"/>
        <v>681102.57</v>
      </c>
      <c r="X7" s="167">
        <f>I7+K7+O7</f>
        <v>681102.57</v>
      </c>
      <c r="Y7" s="167">
        <f t="shared" ref="Y7:Y11" si="9">W7-X7</f>
        <v>0</v>
      </c>
      <c r="Z7" s="166">
        <f t="shared" si="6"/>
        <v>1016571</v>
      </c>
      <c r="AA7" s="17">
        <f t="shared" si="7"/>
        <v>304971.3</v>
      </c>
      <c r="AB7" s="15"/>
    </row>
    <row r="8" spans="1:28" s="239" customFormat="1" ht="39.9" customHeight="1">
      <c r="A8" s="226" t="s">
        <v>5</v>
      </c>
      <c r="B8" s="140">
        <v>4912659</v>
      </c>
      <c r="C8" s="227">
        <v>0</v>
      </c>
      <c r="D8" s="228">
        <f>ASFALT!F18</f>
        <v>0</v>
      </c>
      <c r="E8" s="229">
        <f>'PARKE 2022'!F65</f>
        <v>6000</v>
      </c>
      <c r="F8" s="230">
        <f>'PARKE 2022'!G65</f>
        <v>339840</v>
      </c>
      <c r="G8" s="54">
        <f>'SANAT YAPISI'!E19</f>
        <v>2</v>
      </c>
      <c r="H8" s="228">
        <f>'SANAT YAPISI'!F19</f>
        <v>475000</v>
      </c>
      <c r="I8" s="5">
        <f t="shared" si="0"/>
        <v>814840</v>
      </c>
      <c r="J8" s="54">
        <f>'İÇME SUYU'!A36</f>
        <v>5</v>
      </c>
      <c r="K8" s="228">
        <f>'İÇME SUYU'!H36</f>
        <v>2574002</v>
      </c>
      <c r="L8" s="324">
        <f>SULAMA!E18</f>
        <v>0</v>
      </c>
      <c r="M8" s="228">
        <f>SULAMA!F18</f>
        <v>0</v>
      </c>
      <c r="N8" s="54">
        <f>'ATIK SU ARITMA'!E9</f>
        <v>0</v>
      </c>
      <c r="O8" s="228">
        <f>'ATIK SU ARITMA'!F9</f>
        <v>0</v>
      </c>
      <c r="P8" s="231">
        <v>50019.3</v>
      </c>
      <c r="Q8" s="57">
        <f t="shared" si="1"/>
        <v>1473797.7</v>
      </c>
      <c r="R8" s="232">
        <f t="shared" si="2"/>
        <v>1473797.7</v>
      </c>
      <c r="S8" s="233">
        <f t="shared" si="3"/>
        <v>3438861.3</v>
      </c>
      <c r="T8" s="234">
        <f t="shared" si="4"/>
        <v>0</v>
      </c>
      <c r="U8" s="235">
        <v>0</v>
      </c>
      <c r="V8" s="236">
        <f t="shared" si="8"/>
        <v>4912659</v>
      </c>
      <c r="W8" s="237">
        <f t="shared" si="5"/>
        <v>3388842</v>
      </c>
      <c r="X8" s="237">
        <f>I8+K8+O8</f>
        <v>3388842</v>
      </c>
      <c r="Y8" s="237">
        <f>W8-X8</f>
        <v>0</v>
      </c>
      <c r="Z8" s="238">
        <f t="shared" si="6"/>
        <v>4912659</v>
      </c>
      <c r="AA8" s="17">
        <f t="shared" si="7"/>
        <v>1473797.7</v>
      </c>
      <c r="AB8" s="235"/>
    </row>
    <row r="9" spans="1:28" ht="39.9" customHeight="1">
      <c r="A9" s="60" t="s">
        <v>6</v>
      </c>
      <c r="B9" s="140">
        <v>2167180</v>
      </c>
      <c r="C9" s="171">
        <v>0</v>
      </c>
      <c r="D9" s="55">
        <f>ASFALT!F21</f>
        <v>0</v>
      </c>
      <c r="E9" s="62">
        <f>'PARKE 2022'!F46</f>
        <v>0</v>
      </c>
      <c r="F9" s="52">
        <f>'PARKE 2022'!G46</f>
        <v>0</v>
      </c>
      <c r="G9" s="53">
        <f>'SANAT YAPISI'!E22</f>
        <v>1</v>
      </c>
      <c r="H9" s="55">
        <f>'SANAT YAPISI'!F22</f>
        <v>250000</v>
      </c>
      <c r="I9" s="5">
        <f t="shared" si="0"/>
        <v>250000</v>
      </c>
      <c r="J9" s="54">
        <f>'İÇME SUYU'!A27</f>
        <v>3</v>
      </c>
      <c r="K9" s="55">
        <f>'İÇME SUYU'!H27</f>
        <v>1117026</v>
      </c>
      <c r="L9" s="323">
        <f>SULAMA!E21</f>
        <v>1</v>
      </c>
      <c r="M9" s="55">
        <f>SULAMA!F21</f>
        <v>150000</v>
      </c>
      <c r="N9" s="54">
        <f>'ATIK SU ARITMA'!E21</f>
        <v>0</v>
      </c>
      <c r="O9" s="55">
        <v>0</v>
      </c>
      <c r="P9" s="129">
        <v>0</v>
      </c>
      <c r="Q9" s="57">
        <f t="shared" si="1"/>
        <v>650154</v>
      </c>
      <c r="R9" s="10">
        <f t="shared" si="2"/>
        <v>650154</v>
      </c>
      <c r="S9" s="6">
        <f t="shared" si="3"/>
        <v>1367026</v>
      </c>
      <c r="T9" s="121">
        <f t="shared" si="4"/>
        <v>150000</v>
      </c>
      <c r="U9" s="15">
        <v>0</v>
      </c>
      <c r="V9" s="16">
        <f t="shared" si="8"/>
        <v>2017180</v>
      </c>
      <c r="W9" s="167">
        <f t="shared" si="5"/>
        <v>1517026</v>
      </c>
      <c r="X9" s="167">
        <f>I9+K9+M9+O9</f>
        <v>1517026</v>
      </c>
      <c r="Y9" s="167">
        <f t="shared" si="9"/>
        <v>0</v>
      </c>
      <c r="Z9" s="166">
        <f t="shared" si="6"/>
        <v>2167180</v>
      </c>
      <c r="AA9" s="17">
        <f t="shared" si="7"/>
        <v>650154</v>
      </c>
      <c r="AB9" s="15"/>
    </row>
    <row r="10" spans="1:28" ht="39.9" customHeight="1">
      <c r="A10" s="60" t="s">
        <v>7</v>
      </c>
      <c r="B10" s="140">
        <v>6128973</v>
      </c>
      <c r="C10" s="171">
        <v>0</v>
      </c>
      <c r="D10" s="55">
        <f>ASFALT!F24</f>
        <v>0</v>
      </c>
      <c r="E10" s="62">
        <f>'PARKE 2022'!F33</f>
        <v>10000</v>
      </c>
      <c r="F10" s="52">
        <f>'PARKE 2022'!G33</f>
        <v>566400</v>
      </c>
      <c r="G10" s="53">
        <f>'SANAT YAPISI'!E27</f>
        <v>3</v>
      </c>
      <c r="H10" s="55">
        <f>'SANAT YAPISI'!F27</f>
        <v>623881.1</v>
      </c>
      <c r="I10" s="5">
        <f t="shared" si="0"/>
        <v>1190281.1000000001</v>
      </c>
      <c r="J10" s="54">
        <f>'İÇME SUYU'!A41</f>
        <v>3</v>
      </c>
      <c r="K10" s="55">
        <f>'İÇME SUYU'!H41</f>
        <v>3050000</v>
      </c>
      <c r="L10" s="323">
        <f>SULAMA!E24</f>
        <v>0</v>
      </c>
      <c r="M10" s="55">
        <f>SULAMA!F24</f>
        <v>0</v>
      </c>
      <c r="N10" s="54">
        <f>'ATIK SU ARITMA'!E12</f>
        <v>0</v>
      </c>
      <c r="O10" s="129">
        <f>'ATIK SU ARITMA'!F12</f>
        <v>0</v>
      </c>
      <c r="P10" s="129">
        <v>50000</v>
      </c>
      <c r="Q10" s="57">
        <f t="shared" si="1"/>
        <v>1838691.9</v>
      </c>
      <c r="R10" s="10">
        <f t="shared" si="2"/>
        <v>1838691.9</v>
      </c>
      <c r="S10" s="6">
        <f t="shared" si="3"/>
        <v>4290281.0999999996</v>
      </c>
      <c r="T10" s="121">
        <f t="shared" si="4"/>
        <v>0</v>
      </c>
      <c r="U10" s="17">
        <v>0</v>
      </c>
      <c r="V10" s="16">
        <f t="shared" si="8"/>
        <v>6128973</v>
      </c>
      <c r="W10" s="167">
        <f t="shared" si="5"/>
        <v>4240281.0999999996</v>
      </c>
      <c r="X10" s="167">
        <f>I10+K10+O10</f>
        <v>4240281.0999999996</v>
      </c>
      <c r="Y10" s="167">
        <f t="shared" si="9"/>
        <v>0</v>
      </c>
      <c r="Z10" s="166">
        <f t="shared" si="6"/>
        <v>6128973</v>
      </c>
      <c r="AA10" s="17">
        <f t="shared" si="7"/>
        <v>1838691.9</v>
      </c>
      <c r="AB10" s="15"/>
    </row>
    <row r="11" spans="1:28" ht="45" customHeight="1" thickBot="1">
      <c r="A11" s="61" t="s">
        <v>8</v>
      </c>
      <c r="B11" s="50">
        <f t="shared" ref="B11:D11" si="10">SUM(B4:B10)</f>
        <v>27701990</v>
      </c>
      <c r="C11" s="119">
        <f t="shared" si="10"/>
        <v>0</v>
      </c>
      <c r="D11" s="48">
        <f t="shared" si="10"/>
        <v>0</v>
      </c>
      <c r="E11" s="120">
        <f t="shared" ref="E11:Q11" si="11">SUM(E4:E10)</f>
        <v>22000</v>
      </c>
      <c r="F11" s="46">
        <f t="shared" si="11"/>
        <v>1246080</v>
      </c>
      <c r="G11" s="78">
        <f t="shared" si="11"/>
        <v>7</v>
      </c>
      <c r="H11" s="48">
        <f t="shared" si="11"/>
        <v>2128881.1</v>
      </c>
      <c r="I11" s="46">
        <f t="shared" si="11"/>
        <v>3374961.1</v>
      </c>
      <c r="J11" s="49">
        <f t="shared" si="11"/>
        <v>27</v>
      </c>
      <c r="K11" s="46">
        <f t="shared" si="11"/>
        <v>14866812.9</v>
      </c>
      <c r="L11" s="49">
        <f t="shared" si="11"/>
        <v>1</v>
      </c>
      <c r="M11" s="46">
        <f t="shared" si="11"/>
        <v>150000</v>
      </c>
      <c r="N11" s="49">
        <f t="shared" si="11"/>
        <v>1</v>
      </c>
      <c r="O11" s="48">
        <f t="shared" si="11"/>
        <v>681102.57</v>
      </c>
      <c r="P11" s="48">
        <f t="shared" si="11"/>
        <v>318516.43</v>
      </c>
      <c r="Q11" s="47">
        <f t="shared" si="11"/>
        <v>8310597</v>
      </c>
      <c r="R11" s="337">
        <f>SUM(R12+S12)</f>
        <v>27551990</v>
      </c>
      <c r="S11" s="338"/>
      <c r="T11" s="114"/>
      <c r="W11" s="169">
        <f>SUM(W4:W10)</f>
        <v>19072876.57</v>
      </c>
      <c r="X11" s="170">
        <f>SUM(X4:X10)</f>
        <v>19072876.57</v>
      </c>
      <c r="Y11" s="167">
        <f t="shared" si="9"/>
        <v>0</v>
      </c>
      <c r="Z11" s="300">
        <f>SUM(Z4:Z10)</f>
        <v>27701990</v>
      </c>
      <c r="AA11" s="15">
        <f>SUM(AA4:AA10)</f>
        <v>8310597</v>
      </c>
    </row>
    <row r="12" spans="1:28" ht="24" customHeight="1">
      <c r="A12" s="20"/>
      <c r="B12" s="18"/>
      <c r="C12" s="18"/>
      <c r="D12" s="126">
        <f>D11/I11</f>
        <v>0</v>
      </c>
      <c r="E12" s="126"/>
      <c r="F12" s="127">
        <f>F11/I11</f>
        <v>0.36921314441224223</v>
      </c>
      <c r="G12" s="128"/>
      <c r="H12" s="126">
        <f>H11/I11</f>
        <v>0.63078685558775771</v>
      </c>
      <c r="I12" s="122">
        <f>I11/B11</f>
        <v>0.121830998422857</v>
      </c>
      <c r="J12" s="21"/>
      <c r="K12" s="123">
        <f>K11/B11</f>
        <v>0.53666949197512526</v>
      </c>
      <c r="L12" s="123"/>
      <c r="M12" s="123">
        <f>M11/B11</f>
        <v>5.4147734512935714E-3</v>
      </c>
      <c r="N12" s="18"/>
      <c r="O12" s="125">
        <f>O11/B11</f>
        <v>2.4586774090958805E-2</v>
      </c>
      <c r="P12" s="18"/>
      <c r="Q12" s="124">
        <f>Q11/B11</f>
        <v>0.3</v>
      </c>
      <c r="R12" s="19">
        <f>SUM(R4:R10)</f>
        <v>8310597</v>
      </c>
      <c r="S12" s="6">
        <f>SUM(S4:S10)</f>
        <v>19241393</v>
      </c>
      <c r="T12" s="14">
        <f>SUM(T4:T10)</f>
        <v>150000</v>
      </c>
      <c r="U12" s="7">
        <f>SUM(U4:U10)</f>
        <v>0</v>
      </c>
      <c r="V12" s="7">
        <f>SUM(V4:V10)</f>
        <v>27551990</v>
      </c>
      <c r="W12" s="7">
        <f>W11+Q11+P11</f>
        <v>27701990</v>
      </c>
      <c r="X12" s="7"/>
      <c r="Y12" s="7"/>
      <c r="AA12" s="74">
        <f>SUM(AA4:AA11)</f>
        <v>16621194</v>
      </c>
    </row>
    <row r="13" spans="1:28">
      <c r="C13" s="8"/>
      <c r="D13" s="58"/>
      <c r="E13" s="8">
        <v>56.64</v>
      </c>
      <c r="F13" s="9" t="s">
        <v>69</v>
      </c>
    </row>
    <row r="14" spans="1:28">
      <c r="C14" s="8"/>
      <c r="D14" s="58"/>
    </row>
  </sheetData>
  <mergeCells count="15">
    <mergeCell ref="E3:F3"/>
    <mergeCell ref="G3:H3"/>
    <mergeCell ref="R11:S11"/>
    <mergeCell ref="P2:P3"/>
    <mergeCell ref="A1:Q1"/>
    <mergeCell ref="R1:R3"/>
    <mergeCell ref="S1:S3"/>
    <mergeCell ref="A2:A3"/>
    <mergeCell ref="B2:B3"/>
    <mergeCell ref="C2:I2"/>
    <mergeCell ref="J2:K3"/>
    <mergeCell ref="Q2:Q3"/>
    <mergeCell ref="C3:D3"/>
    <mergeCell ref="N2:O3"/>
    <mergeCell ref="L2:M3"/>
  </mergeCells>
  <printOptions horizontalCentered="1"/>
  <pageMargins left="0.39370078740157483" right="0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21"/>
  <sheetViews>
    <sheetView view="pageBreakPreview" zoomScaleNormal="100" zoomScaleSheetLayoutView="100" workbookViewId="0">
      <selection activeCell="K2" sqref="K2:K3"/>
    </sheetView>
  </sheetViews>
  <sheetFormatPr defaultRowHeight="13.2"/>
  <cols>
    <col min="1" max="1" width="6.5546875" customWidth="1"/>
    <col min="2" max="2" width="3" customWidth="1"/>
    <col min="3" max="3" width="18.6640625" customWidth="1"/>
    <col min="4" max="10" width="15.6640625" customWidth="1"/>
    <col min="11" max="11" width="17.88671875" style="241" customWidth="1"/>
    <col min="12" max="12" width="19.6640625" style="241" customWidth="1"/>
    <col min="13" max="13" width="18.44140625" customWidth="1"/>
    <col min="15" max="15" width="15" customWidth="1"/>
  </cols>
  <sheetData>
    <row r="1" spans="1:15" ht="30" customHeight="1">
      <c r="A1" s="364" t="s">
        <v>124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5" ht="28.5" customHeight="1">
      <c r="A2" s="375" t="s">
        <v>12</v>
      </c>
      <c r="B2" s="376"/>
      <c r="C2" s="377"/>
      <c r="D2" s="67" t="s">
        <v>54</v>
      </c>
      <c r="E2" s="67" t="s">
        <v>48</v>
      </c>
      <c r="F2" s="67" t="s">
        <v>49</v>
      </c>
      <c r="G2" s="67" t="s">
        <v>50</v>
      </c>
      <c r="H2" s="67" t="s">
        <v>51</v>
      </c>
      <c r="I2" s="68" t="s">
        <v>52</v>
      </c>
      <c r="J2" s="68" t="s">
        <v>53</v>
      </c>
      <c r="K2" s="373" t="s">
        <v>10</v>
      </c>
      <c r="L2" s="366" t="s">
        <v>8</v>
      </c>
    </row>
    <row r="3" spans="1:15" ht="12.75" customHeight="1">
      <c r="A3" s="368" t="s">
        <v>56</v>
      </c>
      <c r="B3" s="369"/>
      <c r="C3" s="370"/>
      <c r="D3" s="69" t="s">
        <v>55</v>
      </c>
      <c r="E3" s="69" t="s">
        <v>55</v>
      </c>
      <c r="F3" s="69" t="s">
        <v>55</v>
      </c>
      <c r="G3" s="69" t="s">
        <v>55</v>
      </c>
      <c r="H3" s="69" t="s">
        <v>55</v>
      </c>
      <c r="I3" s="69" t="s">
        <v>55</v>
      </c>
      <c r="J3" s="69" t="s">
        <v>55</v>
      </c>
      <c r="K3" s="374"/>
      <c r="L3" s="367"/>
    </row>
    <row r="4" spans="1:15" ht="30" customHeight="1">
      <c r="A4" s="378" t="s">
        <v>57</v>
      </c>
      <c r="B4" s="71">
        <v>25.925930000000001</v>
      </c>
      <c r="C4" s="65" t="s">
        <v>68</v>
      </c>
      <c r="D4" s="66">
        <f>D16*M4</f>
        <v>858459.89768096094</v>
      </c>
      <c r="E4" s="66">
        <f>E16*M4</f>
        <v>232792.19232672453</v>
      </c>
      <c r="F4" s="66">
        <f>F16*M4</f>
        <v>289683.22187348275</v>
      </c>
      <c r="G4" s="66">
        <f>G16*M4</f>
        <v>104167.07936458717</v>
      </c>
      <c r="H4" s="66">
        <f>H16*M4</f>
        <v>503395.5719218367</v>
      </c>
      <c r="I4" s="66">
        <f>I16*M4</f>
        <v>222068.90719619783</v>
      </c>
      <c r="J4" s="66">
        <f>J16*M4</f>
        <v>628030.12963621027</v>
      </c>
      <c r="K4" s="291">
        <v>2838597</v>
      </c>
      <c r="L4" s="327">
        <v>2838597</v>
      </c>
      <c r="M4" s="172">
        <f>K4/K15</f>
        <v>0.34156354832270175</v>
      </c>
      <c r="O4" s="321"/>
    </row>
    <row r="5" spans="1:15" ht="25.2" customHeight="1">
      <c r="A5" s="378"/>
      <c r="B5" s="71"/>
      <c r="C5" s="65" t="s">
        <v>58</v>
      </c>
      <c r="D5" s="66"/>
      <c r="E5" s="66"/>
      <c r="F5" s="66"/>
      <c r="G5" s="66"/>
      <c r="H5" s="66"/>
      <c r="I5" s="66"/>
      <c r="J5" s="66"/>
      <c r="K5" s="291"/>
      <c r="L5" s="327"/>
      <c r="M5" s="172"/>
    </row>
    <row r="6" spans="1:15" ht="25.2" customHeight="1">
      <c r="A6" s="378"/>
      <c r="B6" s="71">
        <v>7.4074068999999998</v>
      </c>
      <c r="C6" s="65" t="s">
        <v>59</v>
      </c>
      <c r="D6" s="66"/>
      <c r="E6" s="66"/>
      <c r="F6" s="66"/>
      <c r="G6" s="66"/>
      <c r="H6" s="66"/>
      <c r="I6" s="66"/>
      <c r="J6" s="66"/>
      <c r="K6" s="291"/>
      <c r="L6" s="327"/>
      <c r="M6" s="172"/>
    </row>
    <row r="7" spans="1:15" ht="25.2" customHeight="1">
      <c r="A7" s="378"/>
      <c r="B7" s="71"/>
      <c r="C7" s="65" t="s">
        <v>60</v>
      </c>
      <c r="D7" s="66"/>
      <c r="E7" s="66"/>
      <c r="F7" s="66"/>
      <c r="G7" s="66"/>
      <c r="H7" s="66"/>
      <c r="I7" s="66"/>
      <c r="J7" s="66"/>
      <c r="K7" s="291"/>
      <c r="L7" s="327"/>
      <c r="M7" s="172"/>
    </row>
    <row r="8" spans="1:15" ht="30" customHeight="1">
      <c r="A8" s="378"/>
      <c r="B8" s="71">
        <v>55.55556</v>
      </c>
      <c r="C8" s="65" t="s">
        <v>61</v>
      </c>
      <c r="D8" s="66">
        <f>D16*M8</f>
        <v>1555064.2778370795</v>
      </c>
      <c r="E8" s="66">
        <f>E16*M8</f>
        <v>421693.341092102</v>
      </c>
      <c r="F8" s="66">
        <f>F16*M8</f>
        <v>524749.06683599262</v>
      </c>
      <c r="G8" s="66">
        <f>G16*M8</f>
        <v>188694.31697867191</v>
      </c>
      <c r="H8" s="66">
        <f>H16*M8</f>
        <v>911880.06991555472</v>
      </c>
      <c r="I8" s="66">
        <f>I16*M8</f>
        <v>402268.55760181847</v>
      </c>
      <c r="J8" s="66">
        <f>J16*M8</f>
        <v>1137650.3697387804</v>
      </c>
      <c r="K8" s="291">
        <v>5142000</v>
      </c>
      <c r="L8" s="327">
        <v>5142000</v>
      </c>
      <c r="M8" s="172">
        <f>K8/K15</f>
        <v>0.61872811303447872</v>
      </c>
      <c r="O8" s="321"/>
    </row>
    <row r="9" spans="1:15" ht="25.2" customHeight="1">
      <c r="A9" s="378"/>
      <c r="B9" s="71"/>
      <c r="C9" s="65" t="s">
        <v>62</v>
      </c>
      <c r="D9" s="66">
        <f>D16*M9</f>
        <v>15121.200679084788</v>
      </c>
      <c r="E9" s="66">
        <f>E16*M9</f>
        <v>4100.4797850262739</v>
      </c>
      <c r="F9" s="66">
        <f>F16*M9</f>
        <v>5102.5774682613046</v>
      </c>
      <c r="G9" s="66">
        <f>G16*M9</f>
        <v>1834.8338873849855</v>
      </c>
      <c r="H9" s="66">
        <f>H16*M9</f>
        <v>8866.9785094861418</v>
      </c>
      <c r="I9" s="66">
        <f>I16*M9</f>
        <v>3911.5962427248005</v>
      </c>
      <c r="J9" s="66">
        <f>J16*M9</f>
        <v>11062.333428031703</v>
      </c>
      <c r="K9" s="291">
        <v>50000</v>
      </c>
      <c r="L9" s="327">
        <v>50000</v>
      </c>
      <c r="M9" s="172">
        <f>K9/K15</f>
        <v>6.0164149458817456E-3</v>
      </c>
      <c r="O9" s="321"/>
    </row>
    <row r="10" spans="1:15" ht="30" customHeight="1">
      <c r="A10" s="378"/>
      <c r="B10" s="71">
        <v>7.4074068999999998</v>
      </c>
      <c r="C10" s="65" t="s">
        <v>63</v>
      </c>
      <c r="D10" s="66">
        <f>D16*M10</f>
        <v>84678.723802874811</v>
      </c>
      <c r="E10" s="66">
        <f>E16*M10</f>
        <v>22962.686796147133</v>
      </c>
      <c r="F10" s="66">
        <f>F16*M10</f>
        <v>28574.433822263309</v>
      </c>
      <c r="G10" s="66">
        <f>G16*M10</f>
        <v>10275.06976935592</v>
      </c>
      <c r="H10" s="66">
        <f>H16*M10</f>
        <v>49655.07965312239</v>
      </c>
      <c r="I10" s="66">
        <f>I16*M10</f>
        <v>21904.938959258885</v>
      </c>
      <c r="J10" s="66">
        <f>J16*M10</f>
        <v>61949.067196977543</v>
      </c>
      <c r="K10" s="291">
        <v>280000</v>
      </c>
      <c r="L10" s="327">
        <v>280000</v>
      </c>
      <c r="M10" s="172">
        <f>K10/K15</f>
        <v>3.3691923696937777E-2</v>
      </c>
      <c r="O10" s="321"/>
    </row>
    <row r="11" spans="1:15" ht="30" customHeight="1">
      <c r="A11" s="378"/>
      <c r="B11" s="71"/>
      <c r="C11" s="65" t="s">
        <v>64</v>
      </c>
      <c r="D11" s="66"/>
      <c r="E11" s="66"/>
      <c r="F11" s="66"/>
      <c r="G11" s="66"/>
      <c r="H11" s="66"/>
      <c r="I11" s="66"/>
      <c r="J11" s="66"/>
      <c r="K11" s="291"/>
      <c r="L11" s="327"/>
      <c r="M11" s="172"/>
    </row>
    <row r="12" spans="1:15" ht="30" customHeight="1">
      <c r="A12" s="378"/>
      <c r="B12" s="71">
        <v>3.7050000000000001</v>
      </c>
      <c r="C12" s="65" t="s">
        <v>65</v>
      </c>
      <c r="D12" s="66"/>
      <c r="E12" s="66"/>
      <c r="F12" s="173"/>
      <c r="G12" s="66"/>
      <c r="H12" s="66"/>
      <c r="I12" s="66"/>
      <c r="J12" s="66"/>
      <c r="K12" s="291"/>
      <c r="L12" s="327"/>
      <c r="M12" s="172">
        <f>K12/K15</f>
        <v>0</v>
      </c>
    </row>
    <row r="13" spans="1:15" ht="25.2" customHeight="1">
      <c r="A13" s="378"/>
      <c r="B13" s="71"/>
      <c r="C13" s="65" t="s">
        <v>66</v>
      </c>
      <c r="D13" s="66"/>
      <c r="E13" s="66"/>
      <c r="F13" s="66"/>
      <c r="G13" s="66"/>
      <c r="H13" s="66"/>
      <c r="I13" s="66"/>
      <c r="J13" s="66"/>
      <c r="K13" s="291"/>
      <c r="L13" s="327"/>
      <c r="M13" s="172"/>
    </row>
    <row r="14" spans="1:15" ht="25.2" customHeight="1">
      <c r="A14" s="379"/>
      <c r="B14" s="72"/>
      <c r="C14" s="65" t="s">
        <v>67</v>
      </c>
      <c r="D14" s="66"/>
      <c r="E14" s="66"/>
      <c r="F14" s="66"/>
      <c r="G14" s="66"/>
      <c r="H14" s="66"/>
      <c r="I14" s="66"/>
      <c r="J14" s="66"/>
      <c r="K14" s="291"/>
      <c r="L14" s="327"/>
      <c r="M14" s="172"/>
    </row>
    <row r="15" spans="1:15" ht="34.950000000000003" customHeight="1" thickBot="1">
      <c r="A15" s="371" t="s">
        <v>10</v>
      </c>
      <c r="B15" s="372"/>
      <c r="C15" s="372"/>
      <c r="D15" s="139">
        <f>SUM(D4:D14)</f>
        <v>2513324.1</v>
      </c>
      <c r="E15" s="84">
        <f t="shared" ref="E15:J15" si="0">SUM(E4:E14)</f>
        <v>681548.7</v>
      </c>
      <c r="F15" s="84">
        <f t="shared" si="0"/>
        <v>848109.3</v>
      </c>
      <c r="G15" s="84">
        <f>SUM(G4:G14)</f>
        <v>304971.3</v>
      </c>
      <c r="H15" s="139">
        <f t="shared" si="0"/>
        <v>1473797.7000000002</v>
      </c>
      <c r="I15" s="84">
        <f t="shared" si="0"/>
        <v>650153.99999999988</v>
      </c>
      <c r="J15" s="139">
        <f t="shared" si="0"/>
        <v>1838691.9000000001</v>
      </c>
      <c r="K15" s="84">
        <f>SUM(K4:K14)</f>
        <v>8310597</v>
      </c>
      <c r="L15" s="139">
        <f>SUM(L4:L14)</f>
        <v>8310597</v>
      </c>
      <c r="M15" s="172">
        <f>SUM(M4:M14)</f>
        <v>1</v>
      </c>
    </row>
    <row r="16" spans="1:15">
      <c r="D16" s="118">
        <f>'SEKTÖRLERE GÖRE 2022'!Q4</f>
        <v>2513324.1</v>
      </c>
      <c r="E16" s="118">
        <f>'SEKTÖRLERE GÖRE 2022'!Q5</f>
        <v>681548.7</v>
      </c>
      <c r="F16" s="118">
        <f>'SEKTÖRLERE GÖRE 2022'!Q6</f>
        <v>848109.29999999993</v>
      </c>
      <c r="G16" s="118">
        <f>'SEKTÖRLERE GÖRE 2022'!Q7</f>
        <v>304971.3</v>
      </c>
      <c r="H16" s="118">
        <f>'SEKTÖRLERE GÖRE 2022'!Q8</f>
        <v>1473797.7</v>
      </c>
      <c r="I16" s="118">
        <f>'SEKTÖRLERE GÖRE 2022'!Q9</f>
        <v>650154</v>
      </c>
      <c r="J16" s="118">
        <f>'SEKTÖRLERE GÖRE 2022'!Q10</f>
        <v>1838691.9</v>
      </c>
      <c r="K16" s="242">
        <f>SUM(D15:J15)</f>
        <v>8310597</v>
      </c>
      <c r="L16" s="242"/>
    </row>
    <row r="17" spans="4:12">
      <c r="D17" s="165"/>
      <c r="E17" s="165"/>
      <c r="F17" s="165"/>
      <c r="G17" s="165"/>
      <c r="H17" s="165"/>
      <c r="I17" s="165"/>
      <c r="J17" s="165"/>
      <c r="L17" s="242"/>
    </row>
    <row r="21" spans="4:12">
      <c r="D21" s="165">
        <v>2175987.2999999998</v>
      </c>
      <c r="E21" s="165">
        <v>598207.5</v>
      </c>
      <c r="F21" s="165">
        <v>743155.5</v>
      </c>
      <c r="G21" s="165">
        <v>270207.59999999998</v>
      </c>
      <c r="H21" s="165">
        <v>1292323.2</v>
      </c>
      <c r="I21" s="165">
        <v>562790.69999999995</v>
      </c>
      <c r="J21" s="165">
        <v>1585513.8</v>
      </c>
    </row>
  </sheetData>
  <mergeCells count="7">
    <mergeCell ref="A1:L1"/>
    <mergeCell ref="L2:L3"/>
    <mergeCell ref="A3:C3"/>
    <mergeCell ref="A15:C15"/>
    <mergeCell ref="K2:K3"/>
    <mergeCell ref="A2:C2"/>
    <mergeCell ref="A4:A14"/>
  </mergeCells>
  <printOptions horizontalCentered="1"/>
  <pageMargins left="0.39370078740157483" right="0.19685039370078741" top="0.78740157480314965" bottom="0.19685039370078741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L48"/>
  <sheetViews>
    <sheetView view="pageBreakPreview" zoomScale="90" zoomScaleNormal="90" zoomScaleSheetLayoutView="90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H7" sqref="H7"/>
    </sheetView>
  </sheetViews>
  <sheetFormatPr defaultColWidth="9.109375" defaultRowHeight="13.2"/>
  <cols>
    <col min="1" max="1" width="10.6640625" style="22" customWidth="1"/>
    <col min="2" max="2" width="16.33203125" style="22" customWidth="1"/>
    <col min="3" max="3" width="32.44140625" style="22" customWidth="1"/>
    <col min="4" max="4" width="18.6640625" style="22" customWidth="1"/>
    <col min="5" max="5" width="18.33203125" style="22" customWidth="1"/>
    <col min="6" max="6" width="9.109375" style="32"/>
    <col min="7" max="7" width="9.109375" style="22"/>
    <col min="8" max="8" width="16.6640625" style="202" customWidth="1"/>
    <col min="9" max="9" width="45.6640625" style="22" customWidth="1"/>
    <col min="10" max="10" width="24.33203125" style="223" customWidth="1"/>
    <col min="11" max="11" width="9.109375" style="22"/>
    <col min="12" max="12" width="23.33203125" style="22" customWidth="1"/>
    <col min="13" max="16" width="9.109375" style="22"/>
    <col min="17" max="17" width="20" style="22" customWidth="1"/>
    <col min="18" max="16384" width="9.109375" style="22"/>
  </cols>
  <sheetData>
    <row r="1" spans="1:9" ht="12.75" customHeight="1">
      <c r="A1" s="383" t="s">
        <v>85</v>
      </c>
      <c r="B1" s="383"/>
      <c r="C1" s="383"/>
      <c r="D1" s="383"/>
      <c r="E1" s="383"/>
      <c r="F1" s="383"/>
      <c r="G1" s="383"/>
      <c r="H1" s="383"/>
      <c r="I1" s="383"/>
    </row>
    <row r="2" spans="1:9" ht="23.25" customHeight="1">
      <c r="A2" s="383"/>
      <c r="B2" s="383"/>
      <c r="C2" s="383"/>
      <c r="D2" s="383"/>
      <c r="E2" s="383"/>
      <c r="F2" s="383"/>
      <c r="G2" s="383"/>
      <c r="H2" s="383"/>
      <c r="I2" s="383"/>
    </row>
    <row r="3" spans="1:9" ht="25.2" customHeight="1">
      <c r="A3" s="97" t="s">
        <v>28</v>
      </c>
      <c r="B3" s="98"/>
      <c r="C3" s="98"/>
      <c r="D3" s="98"/>
      <c r="E3" s="98"/>
      <c r="F3" s="197"/>
      <c r="G3" s="98"/>
      <c r="H3" s="200" t="s">
        <v>29</v>
      </c>
      <c r="I3" s="98" t="s">
        <v>30</v>
      </c>
    </row>
    <row r="4" spans="1:9" ht="25.2" customHeight="1">
      <c r="A4" s="384" t="s">
        <v>11</v>
      </c>
      <c r="B4" s="384" t="s">
        <v>12</v>
      </c>
      <c r="C4" s="384" t="s">
        <v>31</v>
      </c>
      <c r="D4" s="384" t="s">
        <v>32</v>
      </c>
      <c r="E4" s="384" t="s">
        <v>33</v>
      </c>
      <c r="F4" s="394" t="s">
        <v>34</v>
      </c>
      <c r="G4" s="395"/>
      <c r="H4" s="381" t="s">
        <v>45</v>
      </c>
      <c r="I4" s="384" t="s">
        <v>35</v>
      </c>
    </row>
    <row r="5" spans="1:9" ht="25.2" customHeight="1">
      <c r="A5" s="389"/>
      <c r="B5" s="389"/>
      <c r="C5" s="389"/>
      <c r="D5" s="389"/>
      <c r="E5" s="389"/>
      <c r="F5" s="185" t="s">
        <v>36</v>
      </c>
      <c r="G5" s="96" t="s">
        <v>34</v>
      </c>
      <c r="H5" s="382"/>
      <c r="I5" s="385"/>
    </row>
    <row r="6" spans="1:9" ht="26.25" customHeight="1">
      <c r="A6" s="77">
        <v>1</v>
      </c>
      <c r="B6" s="255" t="s">
        <v>1</v>
      </c>
      <c r="C6" s="141" t="s">
        <v>154</v>
      </c>
      <c r="D6" s="220"/>
      <c r="E6" s="221"/>
      <c r="F6" s="35">
        <v>1</v>
      </c>
      <c r="G6" s="35">
        <v>63</v>
      </c>
      <c r="H6" s="184">
        <v>775000</v>
      </c>
      <c r="I6" s="141" t="s">
        <v>130</v>
      </c>
    </row>
    <row r="7" spans="1:9" ht="27.75" customHeight="1">
      <c r="A7" s="77">
        <v>2</v>
      </c>
      <c r="B7" s="255" t="s">
        <v>1</v>
      </c>
      <c r="C7" s="217" t="s">
        <v>153</v>
      </c>
      <c r="D7" s="220"/>
      <c r="E7" s="221"/>
      <c r="F7" s="219">
        <v>1</v>
      </c>
      <c r="G7" s="35">
        <v>103</v>
      </c>
      <c r="H7" s="184">
        <v>580000</v>
      </c>
      <c r="I7" s="141" t="s">
        <v>132</v>
      </c>
    </row>
    <row r="8" spans="1:9" ht="31.5" customHeight="1">
      <c r="A8" s="77">
        <v>3</v>
      </c>
      <c r="B8" s="255" t="s">
        <v>1</v>
      </c>
      <c r="C8" s="141" t="s">
        <v>152</v>
      </c>
      <c r="D8" s="220"/>
      <c r="E8" s="221"/>
      <c r="F8" s="35">
        <v>1</v>
      </c>
      <c r="G8" s="35">
        <v>304</v>
      </c>
      <c r="H8" s="184">
        <v>864582.9</v>
      </c>
      <c r="I8" s="141" t="s">
        <v>133</v>
      </c>
    </row>
    <row r="9" spans="1:9" ht="31.5" customHeight="1">
      <c r="A9" s="77">
        <v>4</v>
      </c>
      <c r="B9" s="255" t="s">
        <v>1</v>
      </c>
      <c r="C9" s="141" t="s">
        <v>151</v>
      </c>
      <c r="D9" s="141"/>
      <c r="E9" s="221"/>
      <c r="F9" s="35">
        <v>1</v>
      </c>
      <c r="G9" s="35">
        <v>211</v>
      </c>
      <c r="H9" s="184">
        <v>310000</v>
      </c>
      <c r="I9" s="141" t="s">
        <v>134</v>
      </c>
    </row>
    <row r="10" spans="1:9" ht="31.5" customHeight="1">
      <c r="A10" s="77">
        <v>5</v>
      </c>
      <c r="B10" s="255" t="s">
        <v>1</v>
      </c>
      <c r="C10" s="141" t="s">
        <v>150</v>
      </c>
      <c r="D10" s="220"/>
      <c r="E10" s="221"/>
      <c r="F10" s="35">
        <v>1</v>
      </c>
      <c r="G10" s="35">
        <v>119</v>
      </c>
      <c r="H10" s="184">
        <v>200000</v>
      </c>
      <c r="I10" s="141" t="s">
        <v>135</v>
      </c>
    </row>
    <row r="11" spans="1:9" ht="31.5" customHeight="1">
      <c r="A11" s="77">
        <v>6</v>
      </c>
      <c r="B11" s="255" t="s">
        <v>1</v>
      </c>
      <c r="C11" s="141" t="s">
        <v>149</v>
      </c>
      <c r="D11" s="220"/>
      <c r="E11" s="221"/>
      <c r="F11" s="35">
        <v>1</v>
      </c>
      <c r="G11" s="35">
        <v>417</v>
      </c>
      <c r="H11" s="184">
        <v>300000</v>
      </c>
      <c r="I11" s="141" t="s">
        <v>136</v>
      </c>
    </row>
    <row r="12" spans="1:9" ht="31.5" customHeight="1">
      <c r="A12" s="77">
        <v>7</v>
      </c>
      <c r="B12" s="255" t="s">
        <v>1</v>
      </c>
      <c r="C12" s="217" t="s">
        <v>125</v>
      </c>
      <c r="D12" s="220"/>
      <c r="E12" s="221"/>
      <c r="F12" s="219">
        <v>1</v>
      </c>
      <c r="G12" s="35">
        <v>847</v>
      </c>
      <c r="H12" s="184">
        <v>410000</v>
      </c>
      <c r="I12" s="141" t="s">
        <v>137</v>
      </c>
    </row>
    <row r="13" spans="1:9" ht="31.5" customHeight="1">
      <c r="A13" s="77">
        <v>8</v>
      </c>
      <c r="B13" s="255" t="s">
        <v>1</v>
      </c>
      <c r="C13" s="217" t="s">
        <v>126</v>
      </c>
      <c r="D13" s="220"/>
      <c r="E13" s="221"/>
      <c r="F13" s="219">
        <v>1</v>
      </c>
      <c r="G13" s="35">
        <v>74</v>
      </c>
      <c r="H13" s="184">
        <v>600000</v>
      </c>
      <c r="I13" s="141" t="s">
        <v>131</v>
      </c>
    </row>
    <row r="14" spans="1:9" ht="31.5" customHeight="1">
      <c r="A14" s="77">
        <v>9</v>
      </c>
      <c r="B14" s="255" t="s">
        <v>1</v>
      </c>
      <c r="C14" s="217" t="s">
        <v>84</v>
      </c>
      <c r="D14" s="220"/>
      <c r="E14" s="221"/>
      <c r="F14" s="219">
        <v>1</v>
      </c>
      <c r="G14" s="35"/>
      <c r="H14" s="184">
        <v>400000</v>
      </c>
      <c r="I14" s="141" t="s">
        <v>139</v>
      </c>
    </row>
    <row r="15" spans="1:9" ht="31.5" customHeight="1">
      <c r="A15" s="77">
        <v>10</v>
      </c>
      <c r="B15" s="255" t="s">
        <v>1</v>
      </c>
      <c r="C15" s="217" t="s">
        <v>129</v>
      </c>
      <c r="D15" s="220"/>
      <c r="E15" s="221"/>
      <c r="F15" s="219">
        <v>1</v>
      </c>
      <c r="G15" s="35">
        <v>210</v>
      </c>
      <c r="H15" s="184">
        <v>250000</v>
      </c>
      <c r="I15" s="141" t="s">
        <v>138</v>
      </c>
    </row>
    <row r="16" spans="1:9" ht="31.5" customHeight="1">
      <c r="A16" s="77"/>
      <c r="B16" s="255"/>
      <c r="C16" s="217"/>
      <c r="D16" s="220"/>
      <c r="E16" s="221"/>
      <c r="F16" s="219"/>
      <c r="G16" s="35"/>
      <c r="H16" s="184"/>
      <c r="I16" s="141"/>
    </row>
    <row r="17" spans="1:12" ht="20.25" customHeight="1">
      <c r="A17" s="106">
        <v>10</v>
      </c>
      <c r="B17" s="386" t="s">
        <v>8</v>
      </c>
      <c r="C17" s="387"/>
      <c r="D17" s="387"/>
      <c r="E17" s="388"/>
      <c r="F17" s="248">
        <f>SUM(F6:F16)</f>
        <v>10</v>
      </c>
      <c r="G17" s="248">
        <f>SUM(G6:G16)</f>
        <v>2348</v>
      </c>
      <c r="H17" s="181">
        <f>SUM(H6:H16)</f>
        <v>4689582.9000000004</v>
      </c>
      <c r="I17" s="101"/>
      <c r="J17" s="292">
        <f>'SEKTÖRLERE GÖRE 2022'!W4-'İÇME SUYU'!H17</f>
        <v>1119840</v>
      </c>
      <c r="L17" s="22">
        <f>J17/56.64</f>
        <v>19771.186440677964</v>
      </c>
    </row>
    <row r="18" spans="1:12" ht="27.75" customHeight="1">
      <c r="A18" s="268">
        <v>1</v>
      </c>
      <c r="B18" s="263" t="s">
        <v>37</v>
      </c>
      <c r="C18" s="281" t="s">
        <v>88</v>
      </c>
      <c r="D18" s="282"/>
      <c r="E18" s="283"/>
      <c r="F18" s="284">
        <v>1</v>
      </c>
      <c r="G18" s="285">
        <v>140</v>
      </c>
      <c r="H18" s="256">
        <v>720000</v>
      </c>
      <c r="I18" s="204" t="s">
        <v>91</v>
      </c>
    </row>
    <row r="19" spans="1:12" ht="27.75" customHeight="1">
      <c r="A19" s="77">
        <v>2</v>
      </c>
      <c r="B19" s="255" t="s">
        <v>37</v>
      </c>
      <c r="C19" s="260" t="s">
        <v>90</v>
      </c>
      <c r="D19" s="148"/>
      <c r="E19" s="221"/>
      <c r="F19" s="35">
        <v>1</v>
      </c>
      <c r="G19" s="77">
        <v>112</v>
      </c>
      <c r="H19" s="278">
        <v>700000</v>
      </c>
      <c r="I19" s="141" t="s">
        <v>89</v>
      </c>
    </row>
    <row r="20" spans="1:12" ht="27.75" customHeight="1">
      <c r="A20" s="77">
        <v>3</v>
      </c>
      <c r="B20" s="255" t="s">
        <v>37</v>
      </c>
      <c r="C20" s="260" t="s">
        <v>93</v>
      </c>
      <c r="D20" s="148"/>
      <c r="E20" s="221"/>
      <c r="F20" s="35">
        <v>1</v>
      </c>
      <c r="G20" s="77">
        <v>82</v>
      </c>
      <c r="H20" s="278">
        <v>493921.7</v>
      </c>
      <c r="I20" s="141" t="s">
        <v>92</v>
      </c>
    </row>
    <row r="21" spans="1:12" ht="18.75" customHeight="1">
      <c r="A21" s="77"/>
      <c r="B21" s="255"/>
      <c r="C21" s="260"/>
      <c r="D21" s="148"/>
      <c r="E21" s="221"/>
      <c r="F21" s="35"/>
      <c r="G21" s="77"/>
      <c r="H21" s="266"/>
      <c r="I21" s="267"/>
    </row>
    <row r="22" spans="1:12" ht="20.25" customHeight="1">
      <c r="A22" s="108">
        <v>3</v>
      </c>
      <c r="B22" s="380" t="s">
        <v>8</v>
      </c>
      <c r="C22" s="380"/>
      <c r="D22" s="380"/>
      <c r="E22" s="380"/>
      <c r="F22" s="307">
        <f>SUM(F18:F20)</f>
        <v>3</v>
      </c>
      <c r="G22" s="307">
        <f>SUM(G18:G20)</f>
        <v>334</v>
      </c>
      <c r="H22" s="279">
        <f>SUM(H18:H20)</f>
        <v>1913921.7</v>
      </c>
      <c r="I22" s="113"/>
    </row>
    <row r="23" spans="1:12" ht="24" customHeight="1">
      <c r="A23" s="289">
        <v>1</v>
      </c>
      <c r="B23" s="30" t="s">
        <v>6</v>
      </c>
      <c r="C23" s="141" t="s">
        <v>94</v>
      </c>
      <c r="D23" s="290"/>
      <c r="E23" s="77"/>
      <c r="F23" s="35">
        <v>1</v>
      </c>
      <c r="G23" s="77">
        <v>40</v>
      </c>
      <c r="H23" s="280">
        <v>250000</v>
      </c>
      <c r="I23" s="204" t="s">
        <v>95</v>
      </c>
    </row>
    <row r="24" spans="1:12" ht="27" customHeight="1">
      <c r="A24" s="289">
        <v>2</v>
      </c>
      <c r="B24" s="30" t="s">
        <v>6</v>
      </c>
      <c r="C24" s="204" t="s">
        <v>96</v>
      </c>
      <c r="D24" s="290"/>
      <c r="E24" s="77"/>
      <c r="F24" s="35">
        <v>1</v>
      </c>
      <c r="G24" s="77">
        <v>776</v>
      </c>
      <c r="H24" s="280">
        <v>500000</v>
      </c>
      <c r="I24" s="204" t="s">
        <v>97</v>
      </c>
    </row>
    <row r="25" spans="1:12" ht="29.25" customHeight="1">
      <c r="A25" s="289">
        <v>3</v>
      </c>
      <c r="B25" s="30" t="s">
        <v>6</v>
      </c>
      <c r="C25" s="141" t="s">
        <v>98</v>
      </c>
      <c r="D25" s="149"/>
      <c r="E25" s="77"/>
      <c r="F25" s="35">
        <v>1</v>
      </c>
      <c r="G25" s="77">
        <v>169</v>
      </c>
      <c r="H25" s="280">
        <v>367026</v>
      </c>
      <c r="I25" s="204" t="s">
        <v>99</v>
      </c>
    </row>
    <row r="26" spans="1:12" ht="18.75" customHeight="1">
      <c r="A26" s="289"/>
      <c r="B26" s="30"/>
      <c r="C26" s="133"/>
      <c r="D26" s="149"/>
      <c r="E26" s="77"/>
      <c r="F26" s="35"/>
      <c r="G26" s="77"/>
      <c r="H26" s="184"/>
      <c r="I26" s="204"/>
    </row>
    <row r="27" spans="1:12" ht="20.25" customHeight="1">
      <c r="A27" s="108">
        <v>3</v>
      </c>
      <c r="B27" s="380" t="s">
        <v>8</v>
      </c>
      <c r="C27" s="380"/>
      <c r="D27" s="380"/>
      <c r="E27" s="380"/>
      <c r="F27" s="257">
        <f>SUM(F23:F25)</f>
        <v>3</v>
      </c>
      <c r="G27" s="307">
        <f>SUM(G23:G25)</f>
        <v>985</v>
      </c>
      <c r="H27" s="143">
        <f>SUM(H23:H26)</f>
        <v>1117026</v>
      </c>
      <c r="I27" s="109"/>
      <c r="J27" s="223">
        <v>1117026</v>
      </c>
    </row>
    <row r="28" spans="1:12" ht="20.25" customHeight="1">
      <c r="A28" s="99"/>
      <c r="B28" s="286" t="s">
        <v>4</v>
      </c>
      <c r="C28" s="217"/>
      <c r="D28" s="287"/>
      <c r="E28" s="218"/>
      <c r="F28" s="99"/>
      <c r="G28" s="288"/>
      <c r="H28" s="261"/>
      <c r="I28" s="141"/>
    </row>
    <row r="29" spans="1:12" ht="18.75" customHeight="1">
      <c r="A29" s="77"/>
      <c r="B29" s="148"/>
      <c r="C29" s="149"/>
      <c r="D29" s="149"/>
      <c r="E29" s="150"/>
      <c r="F29" s="151"/>
      <c r="G29" s="77"/>
      <c r="H29" s="176"/>
      <c r="I29" s="260"/>
    </row>
    <row r="30" spans="1:12" ht="20.25" customHeight="1">
      <c r="A30" s="146">
        <f>A28</f>
        <v>0</v>
      </c>
      <c r="B30" s="391" t="s">
        <v>8</v>
      </c>
      <c r="C30" s="396"/>
      <c r="D30" s="396"/>
      <c r="E30" s="397"/>
      <c r="F30" s="250">
        <f>SUM(F28:F29)</f>
        <v>0</v>
      </c>
      <c r="G30" s="250">
        <f>SUM(G28:G29)</f>
        <v>0</v>
      </c>
      <c r="H30" s="159">
        <f>SUM(H28:H28)</f>
        <v>0</v>
      </c>
      <c r="I30" s="147"/>
    </row>
    <row r="31" spans="1:12" s="32" customFormat="1" ht="33.75" customHeight="1">
      <c r="A31" s="100">
        <v>1</v>
      </c>
      <c r="B31" s="263" t="s">
        <v>5</v>
      </c>
      <c r="C31" s="274" t="s">
        <v>105</v>
      </c>
      <c r="D31" s="268"/>
      <c r="E31" s="275" t="s">
        <v>106</v>
      </c>
      <c r="F31" s="35">
        <v>1</v>
      </c>
      <c r="G31" s="100">
        <v>38</v>
      </c>
      <c r="H31" s="201">
        <v>850000</v>
      </c>
      <c r="I31" s="205" t="s">
        <v>107</v>
      </c>
      <c r="J31" s="223"/>
    </row>
    <row r="32" spans="1:12" s="32" customFormat="1" ht="33.75" customHeight="1">
      <c r="A32" s="259">
        <v>2</v>
      </c>
      <c r="B32" s="255" t="s">
        <v>5</v>
      </c>
      <c r="C32" s="204" t="s">
        <v>108</v>
      </c>
      <c r="D32" s="77"/>
      <c r="E32" s="276" t="s">
        <v>109</v>
      </c>
      <c r="F32" s="273">
        <v>1</v>
      </c>
      <c r="G32" s="100">
        <v>67</v>
      </c>
      <c r="H32" s="201">
        <v>274002</v>
      </c>
      <c r="I32" s="205" t="s">
        <v>110</v>
      </c>
      <c r="J32" s="223"/>
    </row>
    <row r="33" spans="1:11" s="32" customFormat="1" ht="23.25" customHeight="1">
      <c r="A33" s="259">
        <v>3</v>
      </c>
      <c r="B33" s="255" t="s">
        <v>5</v>
      </c>
      <c r="C33" s="204" t="s">
        <v>112</v>
      </c>
      <c r="D33" s="277"/>
      <c r="E33" s="276" t="s">
        <v>121</v>
      </c>
      <c r="F33" s="273">
        <v>1</v>
      </c>
      <c r="G33" s="100">
        <v>264</v>
      </c>
      <c r="H33" s="201">
        <v>300000</v>
      </c>
      <c r="I33" s="205" t="s">
        <v>111</v>
      </c>
      <c r="J33" s="223"/>
    </row>
    <row r="34" spans="1:11" s="32" customFormat="1" ht="33" customHeight="1">
      <c r="A34" s="259">
        <v>4</v>
      </c>
      <c r="B34" s="255" t="s">
        <v>5</v>
      </c>
      <c r="C34" s="204" t="s">
        <v>113</v>
      </c>
      <c r="D34" s="277"/>
      <c r="E34" s="276" t="s">
        <v>106</v>
      </c>
      <c r="F34" s="273">
        <v>1</v>
      </c>
      <c r="G34" s="100">
        <v>70</v>
      </c>
      <c r="H34" s="201">
        <v>300000</v>
      </c>
      <c r="I34" s="204" t="s">
        <v>123</v>
      </c>
      <c r="J34" s="223"/>
    </row>
    <row r="35" spans="1:11" s="32" customFormat="1" ht="36" customHeight="1">
      <c r="A35" s="259">
        <v>5</v>
      </c>
      <c r="B35" s="255" t="s">
        <v>5</v>
      </c>
      <c r="C35" s="204" t="s">
        <v>169</v>
      </c>
      <c r="D35" s="277"/>
      <c r="E35" s="276" t="s">
        <v>106</v>
      </c>
      <c r="F35" s="265">
        <v>1</v>
      </c>
      <c r="G35" s="268">
        <v>163</v>
      </c>
      <c r="H35" s="269">
        <v>850000</v>
      </c>
      <c r="I35" s="204" t="s">
        <v>170</v>
      </c>
      <c r="J35" s="223"/>
    </row>
    <row r="36" spans="1:11" ht="20.25" customHeight="1">
      <c r="A36" s="106">
        <v>5</v>
      </c>
      <c r="B36" s="391" t="s">
        <v>8</v>
      </c>
      <c r="C36" s="392"/>
      <c r="D36" s="392"/>
      <c r="E36" s="393"/>
      <c r="F36" s="249">
        <f>SUM(F31:F35)</f>
        <v>5</v>
      </c>
      <c r="G36" s="249">
        <f>SUM(G31:G35)</f>
        <v>602</v>
      </c>
      <c r="H36" s="181">
        <f>SUM(H31:H35)</f>
        <v>2574002</v>
      </c>
      <c r="I36" s="328"/>
    </row>
    <row r="37" spans="1:11" ht="24" customHeight="1">
      <c r="A37" s="301">
        <v>1</v>
      </c>
      <c r="B37" s="253" t="s">
        <v>7</v>
      </c>
      <c r="C37" s="141" t="s">
        <v>155</v>
      </c>
      <c r="D37" s="295"/>
      <c r="E37" s="296" t="s">
        <v>140</v>
      </c>
      <c r="F37" s="86">
        <v>1</v>
      </c>
      <c r="G37" s="86">
        <v>163</v>
      </c>
      <c r="H37" s="225">
        <v>300000</v>
      </c>
      <c r="I37" s="297" t="s">
        <v>142</v>
      </c>
    </row>
    <row r="38" spans="1:11" ht="20.25" customHeight="1">
      <c r="A38" s="301">
        <v>2</v>
      </c>
      <c r="B38" s="253" t="s">
        <v>7</v>
      </c>
      <c r="C38" s="141" t="s">
        <v>141</v>
      </c>
      <c r="D38" s="295"/>
      <c r="E38" s="296" t="s">
        <v>140</v>
      </c>
      <c r="F38" s="86">
        <v>1</v>
      </c>
      <c r="G38" s="86">
        <v>121</v>
      </c>
      <c r="H38" s="215">
        <v>600000</v>
      </c>
      <c r="I38" s="298" t="s">
        <v>142</v>
      </c>
      <c r="K38" s="222"/>
    </row>
    <row r="39" spans="1:11" ht="20.25" customHeight="1">
      <c r="A39" s="301">
        <v>3</v>
      </c>
      <c r="B39" s="253" t="s">
        <v>7</v>
      </c>
      <c r="C39" s="141" t="s">
        <v>143</v>
      </c>
      <c r="D39" s="295"/>
      <c r="E39" s="296" t="s">
        <v>140</v>
      </c>
      <c r="F39" s="86">
        <v>1</v>
      </c>
      <c r="G39" s="86">
        <v>131</v>
      </c>
      <c r="H39" s="215">
        <v>2150000</v>
      </c>
      <c r="I39" s="298" t="s">
        <v>142</v>
      </c>
    </row>
    <row r="40" spans="1:11" ht="18.75" customHeight="1">
      <c r="A40" s="100"/>
      <c r="B40" s="253"/>
      <c r="C40" s="132"/>
      <c r="D40" s="112"/>
      <c r="E40" s="95"/>
      <c r="F40" s="35"/>
      <c r="G40" s="100"/>
      <c r="H40" s="184"/>
      <c r="I40" s="131"/>
    </row>
    <row r="41" spans="1:11" ht="20.25" customHeight="1">
      <c r="A41" s="106">
        <v>3</v>
      </c>
      <c r="B41" s="386" t="s">
        <v>8</v>
      </c>
      <c r="C41" s="387"/>
      <c r="D41" s="387"/>
      <c r="E41" s="388"/>
      <c r="F41" s="248">
        <f>SUM(F37:F40)</f>
        <v>3</v>
      </c>
      <c r="G41" s="248">
        <f>SUM(G37:G40)</f>
        <v>415</v>
      </c>
      <c r="H41" s="134">
        <f>SUM(H37:H40)</f>
        <v>3050000</v>
      </c>
      <c r="I41" s="101"/>
    </row>
    <row r="42" spans="1:11" ht="36" customHeight="1">
      <c r="A42" s="100">
        <v>1</v>
      </c>
      <c r="B42" s="263" t="s">
        <v>2</v>
      </c>
      <c r="C42" s="141" t="s">
        <v>116</v>
      </c>
      <c r="D42" s="264"/>
      <c r="E42" s="144" t="s">
        <v>120</v>
      </c>
      <c r="F42" s="35">
        <v>1</v>
      </c>
      <c r="G42" s="182">
        <v>176</v>
      </c>
      <c r="H42" s="225">
        <v>715000</v>
      </c>
      <c r="I42" s="141" t="s">
        <v>119</v>
      </c>
      <c r="J42" s="224"/>
    </row>
    <row r="43" spans="1:11" ht="31.5" customHeight="1">
      <c r="A43" s="100">
        <v>2</v>
      </c>
      <c r="B43" s="263" t="s">
        <v>2</v>
      </c>
      <c r="C43" s="141" t="s">
        <v>83</v>
      </c>
      <c r="D43" s="264"/>
      <c r="E43" s="144" t="s">
        <v>120</v>
      </c>
      <c r="F43" s="35">
        <v>1</v>
      </c>
      <c r="G43" s="182">
        <v>39</v>
      </c>
      <c r="H43" s="208">
        <v>507280.3</v>
      </c>
      <c r="I43" s="141" t="s">
        <v>119</v>
      </c>
    </row>
    <row r="44" spans="1:11" ht="24" customHeight="1">
      <c r="A44" s="259">
        <v>3</v>
      </c>
      <c r="B44" s="255" t="s">
        <v>2</v>
      </c>
      <c r="C44" s="141" t="s">
        <v>117</v>
      </c>
      <c r="D44" s="264"/>
      <c r="E44" s="144" t="s">
        <v>120</v>
      </c>
      <c r="F44" s="35">
        <v>1</v>
      </c>
      <c r="G44" s="182">
        <v>163</v>
      </c>
      <c r="H44" s="208">
        <v>300000</v>
      </c>
      <c r="I44" s="141" t="s">
        <v>118</v>
      </c>
    </row>
    <row r="45" spans="1:11" ht="18.75" customHeight="1">
      <c r="A45" s="198"/>
      <c r="B45" s="255"/>
      <c r="C45" s="141"/>
      <c r="D45" s="264"/>
      <c r="E45" s="103"/>
      <c r="F45" s="35"/>
      <c r="G45" s="182"/>
      <c r="H45" s="208"/>
      <c r="I45" s="141"/>
    </row>
    <row r="46" spans="1:11" ht="20.25" customHeight="1">
      <c r="A46" s="108">
        <v>3</v>
      </c>
      <c r="B46" s="398"/>
      <c r="C46" s="380"/>
      <c r="D46" s="380"/>
      <c r="E46" s="380"/>
      <c r="F46" s="247">
        <f>SUM(F42:F44)</f>
        <v>3</v>
      </c>
      <c r="G46" s="325">
        <f>SUM(G42:G44)</f>
        <v>378</v>
      </c>
      <c r="H46" s="143">
        <f>SUM(H42:H44)</f>
        <v>1522280.3</v>
      </c>
      <c r="I46" s="109">
        <v>0</v>
      </c>
    </row>
    <row r="47" spans="1:11" ht="20.25" customHeight="1">
      <c r="A47" s="102">
        <f>A46+A41+A36+A30+A27+A22+A17</f>
        <v>27</v>
      </c>
      <c r="B47" s="399" t="s">
        <v>38</v>
      </c>
      <c r="C47" s="399"/>
      <c r="D47" s="399"/>
      <c r="E47" s="399"/>
      <c r="F47" s="198"/>
      <c r="G47" s="326">
        <f>G46+G41+G36+G30+G27+G22+G17</f>
        <v>5062</v>
      </c>
      <c r="H47" s="110">
        <v>0</v>
      </c>
      <c r="I47" s="104"/>
    </row>
    <row r="48" spans="1:11" ht="20.25" customHeight="1">
      <c r="A48" s="107"/>
      <c r="B48" s="390" t="s">
        <v>9</v>
      </c>
      <c r="C48" s="390"/>
      <c r="D48" s="390"/>
      <c r="E48" s="390"/>
      <c r="F48" s="199">
        <f>F46+F41+F36+F30+F27+F22+F17</f>
        <v>27</v>
      </c>
      <c r="G48" s="400">
        <f>SUM(H17+H22+H27+H30+H36+H41+H46)</f>
        <v>14866812.900000002</v>
      </c>
      <c r="H48" s="400"/>
      <c r="I48" s="105"/>
    </row>
  </sheetData>
  <mergeCells count="19">
    <mergeCell ref="B48:E48"/>
    <mergeCell ref="B41:E41"/>
    <mergeCell ref="B36:E36"/>
    <mergeCell ref="F4:G4"/>
    <mergeCell ref="B30:E30"/>
    <mergeCell ref="B46:E46"/>
    <mergeCell ref="B47:E47"/>
    <mergeCell ref="E4:E5"/>
    <mergeCell ref="D4:D5"/>
    <mergeCell ref="C4:C5"/>
    <mergeCell ref="B4:B5"/>
    <mergeCell ref="G48:H48"/>
    <mergeCell ref="B27:E27"/>
    <mergeCell ref="B22:E22"/>
    <mergeCell ref="H4:H5"/>
    <mergeCell ref="A1:I2"/>
    <mergeCell ref="I4:I5"/>
    <mergeCell ref="B17:E17"/>
    <mergeCell ref="A4:A5"/>
  </mergeCells>
  <phoneticPr fontId="0" type="noConversion"/>
  <printOptions horizontalCentered="1"/>
  <pageMargins left="0.47244094488188981" right="0.39370078740157483" top="0.35433070866141736" bottom="0" header="0.51181102362204722" footer="0.51181102362204722"/>
  <pageSetup paperSize="9" scale="54" fitToHeight="0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H28"/>
  <sheetViews>
    <sheetView view="pageBreakPreview" zoomScale="130" zoomScaleNormal="100" zoomScaleSheetLayoutView="130" workbookViewId="0">
      <pane ySplit="3" topLeftCell="A4" activePane="bottomLeft" state="frozen"/>
      <selection pane="bottomLeft" activeCell="F18" sqref="F18"/>
    </sheetView>
  </sheetViews>
  <sheetFormatPr defaultColWidth="9.109375" defaultRowHeight="13.2"/>
  <cols>
    <col min="1" max="1" width="5.5546875" style="22" customWidth="1"/>
    <col min="2" max="2" width="11.6640625" style="32" customWidth="1"/>
    <col min="3" max="3" width="35" style="22" customWidth="1"/>
    <col min="4" max="4" width="9.109375" style="32"/>
    <col min="5" max="5" width="7.6640625" style="32" customWidth="1"/>
    <col min="6" max="6" width="13.6640625" style="206" customWidth="1"/>
    <col min="7" max="7" width="38.6640625" style="22" customWidth="1"/>
    <col min="8" max="8" width="17.33203125" style="23" customWidth="1"/>
    <col min="9" max="16384" width="9.109375" style="22"/>
  </cols>
  <sheetData>
    <row r="1" spans="1:8" ht="24" customHeight="1">
      <c r="A1" s="403" t="s">
        <v>86</v>
      </c>
      <c r="B1" s="403"/>
      <c r="C1" s="403"/>
      <c r="D1" s="403"/>
      <c r="E1" s="403"/>
      <c r="F1" s="403"/>
      <c r="G1" s="403"/>
    </row>
    <row r="2" spans="1:8" ht="24.75" customHeight="1">
      <c r="A2" s="401" t="s">
        <v>72</v>
      </c>
      <c r="B2" s="402"/>
      <c r="C2" s="402"/>
      <c r="D2" s="402"/>
      <c r="E2" s="402"/>
      <c r="F2" s="402"/>
      <c r="G2" s="402"/>
    </row>
    <row r="3" spans="1:8" ht="24.75" customHeight="1">
      <c r="A3" s="24" t="s">
        <v>13</v>
      </c>
      <c r="B3" s="24" t="s">
        <v>14</v>
      </c>
      <c r="C3" s="25" t="s">
        <v>15</v>
      </c>
      <c r="D3" s="24" t="s">
        <v>16</v>
      </c>
      <c r="E3" s="24" t="s">
        <v>17</v>
      </c>
      <c r="F3" s="33" t="s">
        <v>18</v>
      </c>
      <c r="G3" s="26" t="s">
        <v>19</v>
      </c>
    </row>
    <row r="4" spans="1:8" ht="27.75" customHeight="1">
      <c r="A4" s="24">
        <v>1</v>
      </c>
      <c r="B4" s="255" t="s">
        <v>1</v>
      </c>
      <c r="C4" s="111" t="s">
        <v>127</v>
      </c>
      <c r="D4" s="138">
        <v>192</v>
      </c>
      <c r="E4" s="142">
        <v>1</v>
      </c>
      <c r="F4" s="176">
        <v>780000</v>
      </c>
      <c r="G4" s="2" t="s">
        <v>128</v>
      </c>
    </row>
    <row r="5" spans="1:8" ht="24.75" customHeight="1">
      <c r="A5" s="24"/>
      <c r="B5" s="163"/>
      <c r="C5" s="162"/>
      <c r="D5" s="142"/>
      <c r="E5" s="142"/>
      <c r="F5" s="183"/>
      <c r="G5" s="2"/>
    </row>
    <row r="6" spans="1:8" ht="24.75" customHeight="1">
      <c r="A6" s="404" t="s">
        <v>20</v>
      </c>
      <c r="B6" s="405"/>
      <c r="C6" s="406"/>
      <c r="D6" s="34">
        <f>SUM(D4:D4)</f>
        <v>192</v>
      </c>
      <c r="E6" s="34">
        <f>SUM(E4:E5)</f>
        <v>1</v>
      </c>
      <c r="F6" s="211">
        <f>SUM(F4:F5)</f>
        <v>780000</v>
      </c>
      <c r="G6" s="27"/>
      <c r="H6" s="28"/>
    </row>
    <row r="7" spans="1:8" ht="24.75" customHeight="1">
      <c r="A7" s="24"/>
      <c r="B7" s="263" t="s">
        <v>2</v>
      </c>
      <c r="C7" s="82"/>
      <c r="D7" s="80"/>
      <c r="E7" s="80"/>
      <c r="F7" s="213"/>
      <c r="G7" s="79"/>
    </row>
    <row r="8" spans="1:8" ht="24.75" customHeight="1">
      <c r="A8" s="63"/>
      <c r="B8" s="75"/>
      <c r="C8" s="82"/>
      <c r="D8" s="80"/>
      <c r="E8" s="80"/>
      <c r="F8" s="213"/>
      <c r="G8" s="79"/>
    </row>
    <row r="9" spans="1:8" ht="24.75" customHeight="1">
      <c r="A9" s="404" t="s">
        <v>20</v>
      </c>
      <c r="B9" s="405"/>
      <c r="C9" s="406"/>
      <c r="D9" s="34">
        <f>SUM(D7:D8)</f>
        <v>0</v>
      </c>
      <c r="E9" s="34">
        <f>SUM(E7:E8)</f>
        <v>0</v>
      </c>
      <c r="F9" s="211">
        <f>SUM(F7:F8)</f>
        <v>0</v>
      </c>
      <c r="G9" s="27"/>
    </row>
    <row r="10" spans="1:8" ht="24.75" customHeight="1">
      <c r="A10" s="63"/>
      <c r="B10" s="254" t="s">
        <v>37</v>
      </c>
      <c r="C10" s="137"/>
      <c r="D10" s="176"/>
      <c r="E10" s="83"/>
      <c r="F10" s="176"/>
      <c r="G10" s="2"/>
    </row>
    <row r="11" spans="1:8" ht="24.75" customHeight="1">
      <c r="A11" s="63"/>
      <c r="B11" s="130"/>
      <c r="C11" s="137"/>
      <c r="D11" s="176"/>
      <c r="E11" s="83"/>
      <c r="F11" s="176"/>
      <c r="G11" s="2"/>
    </row>
    <row r="12" spans="1:8" ht="24.75" customHeight="1">
      <c r="A12" s="404" t="s">
        <v>20</v>
      </c>
      <c r="B12" s="405"/>
      <c r="C12" s="406"/>
      <c r="D12" s="34">
        <f>SUM(D10:D11)</f>
        <v>0</v>
      </c>
      <c r="E12" s="34">
        <f>SUM(E10:E11)</f>
        <v>0</v>
      </c>
      <c r="F12" s="211">
        <f>SUM(F10:F11)</f>
        <v>0</v>
      </c>
      <c r="G12" s="27"/>
    </row>
    <row r="13" spans="1:8" ht="24.75" customHeight="1">
      <c r="A13" s="24"/>
      <c r="B13" s="263" t="s">
        <v>4</v>
      </c>
      <c r="C13" s="175"/>
      <c r="D13" s="29"/>
      <c r="E13" s="29"/>
      <c r="F13" s="183"/>
      <c r="G13" s="85"/>
    </row>
    <row r="14" spans="1:8" ht="24.75" customHeight="1">
      <c r="A14" s="63"/>
      <c r="B14" s="75"/>
      <c r="C14" s="87"/>
      <c r="D14" s="80"/>
      <c r="E14" s="80"/>
      <c r="F14" s="214"/>
      <c r="G14" s="81"/>
    </row>
    <row r="15" spans="1:8" ht="24.75" customHeight="1">
      <c r="A15" s="404" t="s">
        <v>20</v>
      </c>
      <c r="B15" s="405"/>
      <c r="C15" s="406"/>
      <c r="D15" s="34">
        <f>SUM(D13:D14)</f>
        <v>0</v>
      </c>
      <c r="E15" s="34">
        <f>SUM(E13:E14)</f>
        <v>0</v>
      </c>
      <c r="F15" s="211">
        <f>SUM(F13:F14)</f>
        <v>0</v>
      </c>
      <c r="G15" s="27"/>
    </row>
    <row r="16" spans="1:8" ht="24.75" customHeight="1">
      <c r="A16" s="24"/>
      <c r="B16" s="254" t="s">
        <v>5</v>
      </c>
      <c r="C16" s="111" t="s">
        <v>114</v>
      </c>
      <c r="D16" s="138">
        <v>128</v>
      </c>
      <c r="E16" s="83">
        <v>1</v>
      </c>
      <c r="F16" s="176">
        <v>275000</v>
      </c>
      <c r="G16" s="178" t="s">
        <v>122</v>
      </c>
    </row>
    <row r="17" spans="1:8" ht="24.75" customHeight="1">
      <c r="A17" s="24"/>
      <c r="B17" s="254" t="s">
        <v>5</v>
      </c>
      <c r="C17" s="111" t="s">
        <v>115</v>
      </c>
      <c r="D17" s="138">
        <v>565</v>
      </c>
      <c r="E17" s="83">
        <v>1</v>
      </c>
      <c r="F17" s="176">
        <v>200000</v>
      </c>
      <c r="G17" s="262" t="s">
        <v>122</v>
      </c>
    </row>
    <row r="18" spans="1:8" ht="24.75" customHeight="1">
      <c r="A18" s="24"/>
      <c r="B18" s="254"/>
      <c r="C18" s="179"/>
      <c r="D18" s="29"/>
      <c r="E18" s="29"/>
      <c r="F18" s="215"/>
      <c r="G18" s="178"/>
    </row>
    <row r="19" spans="1:8" ht="24.75" customHeight="1">
      <c r="A19" s="404" t="s">
        <v>20</v>
      </c>
      <c r="B19" s="405"/>
      <c r="C19" s="406"/>
      <c r="D19" s="34">
        <f>SUM(D16:D18)</f>
        <v>693</v>
      </c>
      <c r="E19" s="34">
        <f>SUM(E16:E18)</f>
        <v>2</v>
      </c>
      <c r="F19" s="211">
        <f>SUM(F16:F18)</f>
        <v>475000</v>
      </c>
      <c r="G19" s="27"/>
    </row>
    <row r="20" spans="1:8" ht="24.75" customHeight="1">
      <c r="A20" s="153"/>
      <c r="B20" s="30" t="s">
        <v>6</v>
      </c>
      <c r="C20" s="177" t="s">
        <v>100</v>
      </c>
      <c r="D20" s="258">
        <v>165</v>
      </c>
      <c r="E20" s="180">
        <v>1</v>
      </c>
      <c r="F20" s="174">
        <v>250000</v>
      </c>
      <c r="G20" s="73" t="s">
        <v>101</v>
      </c>
    </row>
    <row r="21" spans="1:8" ht="24.75" customHeight="1">
      <c r="A21" s="30"/>
      <c r="B21" s="161"/>
      <c r="C21" s="137"/>
      <c r="D21" s="176"/>
      <c r="E21" s="86"/>
      <c r="F21" s="176"/>
      <c r="G21" s="164"/>
    </row>
    <row r="22" spans="1:8" ht="24.75" customHeight="1">
      <c r="A22" s="404" t="s">
        <v>20</v>
      </c>
      <c r="B22" s="405"/>
      <c r="C22" s="406"/>
      <c r="D22" s="34">
        <f>SUM(D20:D21)</f>
        <v>165</v>
      </c>
      <c r="E22" s="34">
        <f>SUM(E20:E21)</f>
        <v>1</v>
      </c>
      <c r="F22" s="211">
        <f>SUM(F20:F21)</f>
        <v>250000</v>
      </c>
      <c r="G22" s="27"/>
    </row>
    <row r="23" spans="1:8" ht="24.75" customHeight="1">
      <c r="A23" s="299"/>
      <c r="B23" s="255" t="s">
        <v>7</v>
      </c>
      <c r="C23" s="111" t="s">
        <v>144</v>
      </c>
      <c r="D23" s="138">
        <v>124</v>
      </c>
      <c r="E23" s="86">
        <v>1</v>
      </c>
      <c r="F23" s="176">
        <v>250000</v>
      </c>
      <c r="G23" s="270" t="s">
        <v>145</v>
      </c>
      <c r="H23" s="23">
        <v>300000</v>
      </c>
    </row>
    <row r="24" spans="1:8" ht="24.75" customHeight="1">
      <c r="A24" s="299"/>
      <c r="B24" s="255" t="s">
        <v>7</v>
      </c>
      <c r="C24" s="111" t="s">
        <v>146</v>
      </c>
      <c r="D24" s="138">
        <v>109</v>
      </c>
      <c r="E24" s="86">
        <v>1</v>
      </c>
      <c r="F24" s="176">
        <v>280000</v>
      </c>
      <c r="G24" s="270" t="s">
        <v>147</v>
      </c>
    </row>
    <row r="25" spans="1:8" ht="24.75" customHeight="1">
      <c r="A25" s="153"/>
      <c r="B25" s="255" t="s">
        <v>7</v>
      </c>
      <c r="C25" s="111" t="s">
        <v>148</v>
      </c>
      <c r="D25" s="138">
        <v>50</v>
      </c>
      <c r="E25" s="86">
        <v>1</v>
      </c>
      <c r="F25" s="176">
        <v>93881.1</v>
      </c>
      <c r="G25" s="270" t="s">
        <v>145</v>
      </c>
    </row>
    <row r="26" spans="1:8" ht="24.75" customHeight="1">
      <c r="A26" s="24"/>
      <c r="B26" s="253"/>
      <c r="C26" s="251"/>
      <c r="D26" s="83"/>
      <c r="E26" s="83"/>
      <c r="F26" s="215"/>
      <c r="G26" s="252"/>
    </row>
    <row r="27" spans="1:8" ht="24.75" customHeight="1">
      <c r="A27" s="404" t="s">
        <v>20</v>
      </c>
      <c r="B27" s="405"/>
      <c r="C27" s="406"/>
      <c r="D27" s="34">
        <f>SUM(D6+D19)</f>
        <v>885</v>
      </c>
      <c r="E27" s="34">
        <v>3</v>
      </c>
      <c r="F27" s="211">
        <f>SUM(F23:F26)</f>
        <v>623881.1</v>
      </c>
      <c r="G27" s="27"/>
    </row>
    <row r="28" spans="1:8" ht="24.75" customHeight="1">
      <c r="A28" s="407" t="s">
        <v>21</v>
      </c>
      <c r="B28" s="408"/>
      <c r="C28" s="409"/>
      <c r="D28" s="36"/>
      <c r="E28" s="36">
        <f>SUM(E27+E22+E19+E15+E12+E9+E6)</f>
        <v>7</v>
      </c>
      <c r="F28" s="216">
        <f>SUM(F27+F22+F19+F15+F12+F9+F6)</f>
        <v>2128881.1</v>
      </c>
      <c r="G28" s="31"/>
    </row>
  </sheetData>
  <mergeCells count="10">
    <mergeCell ref="A2:G2"/>
    <mergeCell ref="A1:G1"/>
    <mergeCell ref="A22:C22"/>
    <mergeCell ref="A27:C27"/>
    <mergeCell ref="A28:C28"/>
    <mergeCell ref="A6:C6"/>
    <mergeCell ref="A9:C9"/>
    <mergeCell ref="A12:C12"/>
    <mergeCell ref="A19:C19"/>
    <mergeCell ref="A15:C15"/>
  </mergeCells>
  <phoneticPr fontId="8" type="noConversion"/>
  <printOptions horizontalCentered="1"/>
  <pageMargins left="0.37" right="0.32" top="0.59" bottom="0.78740157480314965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H25"/>
  <sheetViews>
    <sheetView view="pageBreakPreview" zoomScale="130" zoomScaleNormal="100" zoomScaleSheetLayoutView="130" workbookViewId="0">
      <pane ySplit="3" topLeftCell="A4" activePane="bottomLeft" state="frozen"/>
      <selection pane="bottomLeft" activeCell="A5" sqref="A5:XFD5"/>
    </sheetView>
  </sheetViews>
  <sheetFormatPr defaultColWidth="9.109375" defaultRowHeight="13.2"/>
  <cols>
    <col min="1" max="1" width="5.5546875" style="22" customWidth="1"/>
    <col min="2" max="2" width="11.6640625" style="32" customWidth="1"/>
    <col min="3" max="3" width="35" style="22" customWidth="1"/>
    <col min="4" max="4" width="9.109375" style="32"/>
    <col min="5" max="5" width="7.6640625" style="32" customWidth="1"/>
    <col min="6" max="6" width="13.6640625" style="206" customWidth="1"/>
    <col min="7" max="7" width="38.6640625" style="22" customWidth="1"/>
    <col min="8" max="8" width="10.109375" style="23" bestFit="1" customWidth="1"/>
    <col min="9" max="16384" width="9.109375" style="22"/>
  </cols>
  <sheetData>
    <row r="1" spans="1:8" ht="24" customHeight="1">
      <c r="A1" s="403" t="s">
        <v>82</v>
      </c>
      <c r="B1" s="403"/>
      <c r="C1" s="403"/>
      <c r="D1" s="403"/>
      <c r="E1" s="403"/>
      <c r="F1" s="403"/>
      <c r="G1" s="403"/>
    </row>
    <row r="2" spans="1:8" ht="24.75" customHeight="1">
      <c r="A2" s="401" t="s">
        <v>72</v>
      </c>
      <c r="B2" s="402"/>
      <c r="C2" s="402"/>
      <c r="D2" s="402"/>
      <c r="E2" s="402"/>
      <c r="F2" s="402"/>
      <c r="G2" s="402"/>
    </row>
    <row r="3" spans="1:8" ht="24.75" customHeight="1">
      <c r="A3" s="24" t="s">
        <v>13</v>
      </c>
      <c r="B3" s="24" t="s">
        <v>14</v>
      </c>
      <c r="C3" s="25" t="s">
        <v>15</v>
      </c>
      <c r="D3" s="24" t="s">
        <v>16</v>
      </c>
      <c r="E3" s="24" t="s">
        <v>17</v>
      </c>
      <c r="F3" s="33" t="s">
        <v>18</v>
      </c>
      <c r="G3" s="26" t="s">
        <v>19</v>
      </c>
    </row>
    <row r="4" spans="1:8" ht="24.75" customHeight="1">
      <c r="A4" s="24"/>
      <c r="B4" s="255" t="s">
        <v>1</v>
      </c>
      <c r="C4" s="162"/>
      <c r="D4" s="142"/>
      <c r="E4" s="142"/>
      <c r="F4" s="183"/>
      <c r="G4" s="2"/>
    </row>
    <row r="5" spans="1:8" ht="24.75" customHeight="1">
      <c r="A5" s="24"/>
      <c r="B5" s="163"/>
      <c r="C5" s="162"/>
      <c r="D5" s="142"/>
      <c r="E5" s="142"/>
      <c r="F5" s="183"/>
      <c r="G5" s="2"/>
    </row>
    <row r="6" spans="1:8" ht="24.75" customHeight="1">
      <c r="A6" s="404" t="s">
        <v>20</v>
      </c>
      <c r="B6" s="405"/>
      <c r="C6" s="406"/>
      <c r="D6" s="34">
        <f>SUM(D4:D5)</f>
        <v>0</v>
      </c>
      <c r="E6" s="34">
        <f>SUM(E4:E5)</f>
        <v>0</v>
      </c>
      <c r="F6" s="211">
        <f>SUM(F4:F5)</f>
        <v>0</v>
      </c>
      <c r="G6" s="27"/>
      <c r="H6" s="28"/>
    </row>
    <row r="7" spans="1:8" ht="24.75" customHeight="1">
      <c r="A7" s="24"/>
      <c r="B7" s="263" t="s">
        <v>2</v>
      </c>
      <c r="C7" s="82"/>
      <c r="D7" s="80"/>
      <c r="E7" s="80"/>
      <c r="F7" s="213"/>
      <c r="G7" s="79"/>
    </row>
    <row r="8" spans="1:8" ht="24.75" customHeight="1">
      <c r="A8" s="63"/>
      <c r="B8" s="76"/>
      <c r="C8" s="82"/>
      <c r="D8" s="80"/>
      <c r="E8" s="80"/>
      <c r="F8" s="213"/>
      <c r="G8" s="79"/>
    </row>
    <row r="9" spans="1:8" ht="24.75" customHeight="1">
      <c r="A9" s="404" t="s">
        <v>20</v>
      </c>
      <c r="B9" s="405"/>
      <c r="C9" s="406"/>
      <c r="D9" s="34">
        <f>SUM(D7:D8)</f>
        <v>0</v>
      </c>
      <c r="E9" s="34">
        <f>SUM(E7:E8)</f>
        <v>0</v>
      </c>
      <c r="F9" s="211">
        <f>SUM(F7:F8)</f>
        <v>0</v>
      </c>
      <c r="G9" s="27"/>
    </row>
    <row r="10" spans="1:8" ht="24.75" customHeight="1">
      <c r="A10" s="63"/>
      <c r="B10" s="254" t="s">
        <v>37</v>
      </c>
      <c r="C10" s="137"/>
      <c r="D10" s="176"/>
      <c r="E10" s="83"/>
      <c r="F10" s="176"/>
      <c r="G10" s="2"/>
    </row>
    <row r="11" spans="1:8" ht="24.75" customHeight="1">
      <c r="A11" s="63"/>
      <c r="B11" s="130"/>
      <c r="C11" s="137"/>
      <c r="D11" s="176"/>
      <c r="E11" s="83"/>
      <c r="F11" s="176"/>
      <c r="G11" s="2"/>
    </row>
    <row r="12" spans="1:8" s="23" customFormat="1" ht="24.75" customHeight="1">
      <c r="A12" s="404" t="s">
        <v>20</v>
      </c>
      <c r="B12" s="405"/>
      <c r="C12" s="406"/>
      <c r="D12" s="34">
        <f>SUM(D10:D11)</f>
        <v>0</v>
      </c>
      <c r="E12" s="34">
        <f>SUM(E10:E11)</f>
        <v>0</v>
      </c>
      <c r="F12" s="211">
        <f>SUM(F10:F11)</f>
        <v>0</v>
      </c>
      <c r="G12" s="27"/>
    </row>
    <row r="13" spans="1:8" s="23" customFormat="1" ht="24.75" customHeight="1">
      <c r="A13" s="24"/>
      <c r="B13" s="254" t="s">
        <v>4</v>
      </c>
      <c r="C13" s="175"/>
      <c r="D13" s="29"/>
      <c r="E13" s="29"/>
      <c r="F13" s="183"/>
      <c r="G13" s="85"/>
    </row>
    <row r="14" spans="1:8" s="23" customFormat="1" ht="24.75" customHeight="1">
      <c r="A14" s="63"/>
      <c r="B14" s="76"/>
      <c r="C14" s="87"/>
      <c r="D14" s="80"/>
      <c r="E14" s="80"/>
      <c r="F14" s="214"/>
      <c r="G14" s="81"/>
    </row>
    <row r="15" spans="1:8" s="23" customFormat="1" ht="24.75" customHeight="1">
      <c r="A15" s="404" t="s">
        <v>20</v>
      </c>
      <c r="B15" s="405"/>
      <c r="C15" s="406"/>
      <c r="D15" s="34">
        <f>SUM(D13:D14)</f>
        <v>0</v>
      </c>
      <c r="E15" s="34">
        <f>SUM(E13:E14)</f>
        <v>0</v>
      </c>
      <c r="F15" s="211">
        <f>SUM(F13:F14)</f>
        <v>0</v>
      </c>
      <c r="G15" s="27"/>
    </row>
    <row r="16" spans="1:8" s="23" customFormat="1" ht="24.75" customHeight="1">
      <c r="A16" s="24"/>
      <c r="B16" s="254" t="s">
        <v>5</v>
      </c>
      <c r="C16" s="177"/>
      <c r="D16" s="176"/>
      <c r="E16" s="83"/>
      <c r="F16" s="176"/>
      <c r="G16" s="178"/>
    </row>
    <row r="17" spans="1:7" s="23" customFormat="1" ht="24.75" customHeight="1">
      <c r="A17" s="24"/>
      <c r="B17" s="77"/>
      <c r="C17" s="179"/>
      <c r="D17" s="29"/>
      <c r="E17" s="29"/>
      <c r="F17" s="215"/>
      <c r="G17" s="178"/>
    </row>
    <row r="18" spans="1:7" s="23" customFormat="1" ht="24.75" customHeight="1">
      <c r="A18" s="404" t="s">
        <v>20</v>
      </c>
      <c r="B18" s="405"/>
      <c r="C18" s="406"/>
      <c r="D18" s="34">
        <f>SUM(D16:D17)</f>
        <v>0</v>
      </c>
      <c r="E18" s="34">
        <f>SUM(E16:E17)</f>
        <v>0</v>
      </c>
      <c r="F18" s="211">
        <f>SUM(F16:F17)</f>
        <v>0</v>
      </c>
      <c r="G18" s="27"/>
    </row>
    <row r="19" spans="1:7" s="23" customFormat="1" ht="24.75" customHeight="1">
      <c r="A19" s="153"/>
      <c r="B19" s="30" t="s">
        <v>6</v>
      </c>
      <c r="C19" s="137"/>
      <c r="D19" s="174"/>
      <c r="E19" s="180"/>
      <c r="F19" s="174"/>
      <c r="G19" s="73"/>
    </row>
    <row r="20" spans="1:7" s="23" customFormat="1" ht="24.75" customHeight="1">
      <c r="A20" s="30"/>
      <c r="B20" s="161"/>
      <c r="C20" s="137"/>
      <c r="D20" s="176"/>
      <c r="E20" s="86"/>
      <c r="F20" s="176"/>
      <c r="G20" s="164"/>
    </row>
    <row r="21" spans="1:7" s="23" customFormat="1" ht="24.75" customHeight="1">
      <c r="A21" s="404" t="s">
        <v>20</v>
      </c>
      <c r="B21" s="405"/>
      <c r="C21" s="406"/>
      <c r="D21" s="34">
        <f>SUM(D19:D20)</f>
        <v>0</v>
      </c>
      <c r="E21" s="34">
        <f>SUM(E19:E20)</f>
        <v>0</v>
      </c>
      <c r="F21" s="211">
        <f>SUM(F19:F20)</f>
        <v>0</v>
      </c>
      <c r="G21" s="27"/>
    </row>
    <row r="22" spans="1:7" s="23" customFormat="1" ht="16.5" customHeight="1">
      <c r="A22" s="24"/>
      <c r="B22" s="254" t="s">
        <v>7</v>
      </c>
      <c r="C22" s="240"/>
      <c r="D22" s="83"/>
      <c r="E22" s="83"/>
      <c r="F22" s="176"/>
      <c r="G22" s="85"/>
    </row>
    <row r="23" spans="1:7" s="23" customFormat="1" ht="15.75" customHeight="1">
      <c r="A23" s="24"/>
      <c r="B23" s="130"/>
      <c r="C23" s="240"/>
      <c r="D23" s="83"/>
      <c r="E23" s="83"/>
      <c r="F23" s="176"/>
      <c r="G23" s="85"/>
    </row>
    <row r="24" spans="1:7" s="23" customFormat="1" ht="24.75" customHeight="1">
      <c r="A24" s="404" t="s">
        <v>20</v>
      </c>
      <c r="B24" s="405"/>
      <c r="C24" s="406"/>
      <c r="D24" s="34">
        <f>SUM(D22:D23)</f>
        <v>0</v>
      </c>
      <c r="E24" s="34">
        <f>SUM(E22:E23)</f>
        <v>0</v>
      </c>
      <c r="F24" s="211">
        <f>SUM(F22:F23)</f>
        <v>0</v>
      </c>
      <c r="G24" s="27"/>
    </row>
    <row r="25" spans="1:7" s="23" customFormat="1" ht="24.75" customHeight="1">
      <c r="A25" s="407" t="s">
        <v>21</v>
      </c>
      <c r="B25" s="408"/>
      <c r="C25" s="409"/>
      <c r="D25" s="36">
        <f>SUM(D24+D6)</f>
        <v>0</v>
      </c>
      <c r="E25" s="36">
        <f>SUM(E24+E21+E18+E15+E12+E9+E6)</f>
        <v>0</v>
      </c>
      <c r="F25" s="216">
        <f>SUM(F24+F21+F18+F15+F12+F9+F6)</f>
        <v>0</v>
      </c>
      <c r="G25" s="31"/>
    </row>
  </sheetData>
  <mergeCells count="10">
    <mergeCell ref="A18:C18"/>
    <mergeCell ref="A21:C21"/>
    <mergeCell ref="A24:C24"/>
    <mergeCell ref="A25:C25"/>
    <mergeCell ref="A1:G1"/>
    <mergeCell ref="A2:G2"/>
    <mergeCell ref="A6:C6"/>
    <mergeCell ref="A9:C9"/>
    <mergeCell ref="A12:C12"/>
    <mergeCell ref="A15:C15"/>
  </mergeCells>
  <printOptions horizontalCentered="1"/>
  <pageMargins left="0.37" right="0.32" top="0.59" bottom="0.78740157480314965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66"/>
  <sheetViews>
    <sheetView zoomScaleNormal="100" workbookViewId="0">
      <pane ySplit="3" topLeftCell="A14" activePane="bottomLeft" state="frozen"/>
      <selection pane="bottomLeft" activeCell="I11" sqref="I11"/>
    </sheetView>
  </sheetViews>
  <sheetFormatPr defaultRowHeight="13.2"/>
  <cols>
    <col min="1" max="1" width="8.88671875" customWidth="1"/>
    <col min="2" max="2" width="15.6640625" customWidth="1"/>
    <col min="3" max="3" width="17" customWidth="1"/>
    <col min="4" max="4" width="10.5546875" customWidth="1"/>
    <col min="6" max="6" width="11.88671875" style="196" customWidth="1"/>
    <col min="7" max="7" width="17.6640625" customWidth="1"/>
    <col min="8" max="8" width="9.44140625" customWidth="1"/>
    <col min="9" max="9" width="16.109375" customWidth="1"/>
  </cols>
  <sheetData>
    <row r="1" spans="1:7" ht="17.399999999999999" customHeight="1">
      <c r="A1" s="410" t="s">
        <v>80</v>
      </c>
      <c r="B1" s="411"/>
      <c r="C1" s="411"/>
      <c r="D1" s="411"/>
      <c r="E1" s="411"/>
      <c r="F1" s="411"/>
      <c r="G1" s="412"/>
    </row>
    <row r="2" spans="1:7" ht="18" customHeight="1">
      <c r="A2" s="413"/>
      <c r="B2" s="414"/>
      <c r="C2" s="414"/>
      <c r="D2" s="414"/>
      <c r="E2" s="414"/>
      <c r="F2" s="414"/>
      <c r="G2" s="415"/>
    </row>
    <row r="3" spans="1:7" ht="26.4">
      <c r="A3" s="91" t="s">
        <v>39</v>
      </c>
      <c r="B3" s="91" t="s">
        <v>40</v>
      </c>
      <c r="C3" s="92" t="s">
        <v>41</v>
      </c>
      <c r="D3" s="93" t="s">
        <v>34</v>
      </c>
      <c r="E3" s="94" t="s">
        <v>42</v>
      </c>
      <c r="F3" s="187" t="s">
        <v>43</v>
      </c>
      <c r="G3" s="88" t="s">
        <v>45</v>
      </c>
    </row>
    <row r="4" spans="1:7" ht="13.8">
      <c r="A4" s="91"/>
      <c r="B4" s="255" t="s">
        <v>1</v>
      </c>
      <c r="C4" s="329" t="s">
        <v>176</v>
      </c>
      <c r="D4" s="331">
        <v>264</v>
      </c>
      <c r="E4" s="330">
        <v>1</v>
      </c>
      <c r="F4" s="293">
        <v>500</v>
      </c>
      <c r="G4" s="244">
        <f>F4*56.64</f>
        <v>28320</v>
      </c>
    </row>
    <row r="5" spans="1:7" s="320" customFormat="1" ht="13.8">
      <c r="A5" s="91"/>
      <c r="B5" s="255" t="s">
        <v>1</v>
      </c>
      <c r="C5" s="329" t="s">
        <v>177</v>
      </c>
      <c r="D5" s="331">
        <v>731</v>
      </c>
      <c r="E5" s="330">
        <v>1</v>
      </c>
      <c r="F5" s="293">
        <v>500</v>
      </c>
      <c r="G5" s="244">
        <f t="shared" ref="G5:G16" si="0">F5*56.64</f>
        <v>28320</v>
      </c>
    </row>
    <row r="6" spans="1:7" s="320" customFormat="1" ht="13.8">
      <c r="A6" s="91"/>
      <c r="B6" s="255" t="s">
        <v>1</v>
      </c>
      <c r="C6" s="329" t="s">
        <v>178</v>
      </c>
      <c r="D6" s="331">
        <v>387</v>
      </c>
      <c r="E6" s="330">
        <v>1</v>
      </c>
      <c r="F6" s="293">
        <v>500</v>
      </c>
      <c r="G6" s="244">
        <f t="shared" si="0"/>
        <v>28320</v>
      </c>
    </row>
    <row r="7" spans="1:7" s="320" customFormat="1" ht="13.8">
      <c r="A7" s="91"/>
      <c r="B7" s="255" t="s">
        <v>1</v>
      </c>
      <c r="C7" s="329" t="s">
        <v>179</v>
      </c>
      <c r="D7" s="331">
        <v>265</v>
      </c>
      <c r="E7" s="330">
        <v>1</v>
      </c>
      <c r="F7" s="293">
        <v>250</v>
      </c>
      <c r="G7" s="244">
        <f t="shared" si="0"/>
        <v>14160</v>
      </c>
    </row>
    <row r="8" spans="1:7" s="320" customFormat="1" ht="13.8">
      <c r="A8" s="91"/>
      <c r="B8" s="255" t="s">
        <v>1</v>
      </c>
      <c r="C8" s="329" t="s">
        <v>180</v>
      </c>
      <c r="D8" s="331">
        <v>569</v>
      </c>
      <c r="E8" s="330">
        <v>1</v>
      </c>
      <c r="F8" s="293">
        <v>500</v>
      </c>
      <c r="G8" s="244">
        <f t="shared" si="0"/>
        <v>28320</v>
      </c>
    </row>
    <row r="9" spans="1:7" s="320" customFormat="1" ht="13.8">
      <c r="A9" s="91"/>
      <c r="B9" s="255" t="s">
        <v>1</v>
      </c>
      <c r="C9" s="329" t="s">
        <v>181</v>
      </c>
      <c r="D9" s="331">
        <v>518</v>
      </c>
      <c r="E9" s="330">
        <v>1</v>
      </c>
      <c r="F9" s="293">
        <v>500</v>
      </c>
      <c r="G9" s="244">
        <f t="shared" si="0"/>
        <v>28320</v>
      </c>
    </row>
    <row r="10" spans="1:7" s="320" customFormat="1" ht="13.8">
      <c r="A10" s="91"/>
      <c r="B10" s="255" t="s">
        <v>1</v>
      </c>
      <c r="C10" s="329" t="s">
        <v>182</v>
      </c>
      <c r="D10" s="331">
        <v>571</v>
      </c>
      <c r="E10" s="330">
        <v>1</v>
      </c>
      <c r="F10" s="293">
        <v>500</v>
      </c>
      <c r="G10" s="244">
        <f t="shared" si="0"/>
        <v>28320</v>
      </c>
    </row>
    <row r="11" spans="1:7" s="320" customFormat="1" ht="13.8">
      <c r="A11" s="91"/>
      <c r="B11" s="255" t="s">
        <v>1</v>
      </c>
      <c r="C11" s="329" t="s">
        <v>183</v>
      </c>
      <c r="D11" s="331">
        <v>174</v>
      </c>
      <c r="E11" s="330">
        <v>1</v>
      </c>
      <c r="F11" s="293">
        <v>500</v>
      </c>
      <c r="G11" s="244">
        <f t="shared" si="0"/>
        <v>28320</v>
      </c>
    </row>
    <row r="12" spans="1:7" s="320" customFormat="1" ht="13.8">
      <c r="A12" s="91"/>
      <c r="B12" s="255" t="s">
        <v>1</v>
      </c>
      <c r="C12" s="329" t="s">
        <v>184</v>
      </c>
      <c r="D12" s="331">
        <v>506</v>
      </c>
      <c r="E12" s="330">
        <v>1</v>
      </c>
      <c r="F12" s="293">
        <v>500</v>
      </c>
      <c r="G12" s="244">
        <f t="shared" si="0"/>
        <v>28320</v>
      </c>
    </row>
    <row r="13" spans="1:7" s="320" customFormat="1" ht="13.8">
      <c r="A13" s="91"/>
      <c r="B13" s="255" t="s">
        <v>1</v>
      </c>
      <c r="C13" s="329" t="s">
        <v>185</v>
      </c>
      <c r="D13" s="331">
        <v>480</v>
      </c>
      <c r="E13" s="330">
        <v>1</v>
      </c>
      <c r="F13" s="293">
        <v>500</v>
      </c>
      <c r="G13" s="244">
        <f t="shared" si="0"/>
        <v>28320</v>
      </c>
    </row>
    <row r="14" spans="1:7" s="320" customFormat="1" ht="13.8">
      <c r="A14" s="91"/>
      <c r="B14" s="255" t="s">
        <v>1</v>
      </c>
      <c r="C14" s="329" t="s">
        <v>186</v>
      </c>
      <c r="D14" s="331">
        <v>174</v>
      </c>
      <c r="E14" s="330">
        <v>1</v>
      </c>
      <c r="F14" s="293">
        <v>500</v>
      </c>
      <c r="G14" s="244">
        <f t="shared" si="0"/>
        <v>28320</v>
      </c>
    </row>
    <row r="15" spans="1:7" s="320" customFormat="1" ht="13.8">
      <c r="A15" s="91"/>
      <c r="B15" s="255" t="s">
        <v>1</v>
      </c>
      <c r="C15" s="329" t="s">
        <v>150</v>
      </c>
      <c r="D15" s="331">
        <v>119</v>
      </c>
      <c r="E15" s="330">
        <v>1</v>
      </c>
      <c r="F15" s="293">
        <v>500</v>
      </c>
      <c r="G15" s="244">
        <f t="shared" si="0"/>
        <v>28320</v>
      </c>
    </row>
    <row r="16" spans="1:7" s="196" customFormat="1" ht="15" customHeight="1">
      <c r="A16" s="243"/>
      <c r="B16" s="255" t="s">
        <v>1</v>
      </c>
      <c r="C16" s="329" t="s">
        <v>187</v>
      </c>
      <c r="D16" s="332">
        <v>182</v>
      </c>
      <c r="E16" s="330">
        <v>1</v>
      </c>
      <c r="F16" s="246">
        <v>250</v>
      </c>
      <c r="G16" s="244">
        <f t="shared" si="0"/>
        <v>14160</v>
      </c>
    </row>
    <row r="17" spans="1:7" ht="15" customHeight="1" thickBot="1">
      <c r="A17" s="30"/>
      <c r="B17" s="30"/>
      <c r="C17" s="136"/>
      <c r="D17" s="137"/>
      <c r="E17" s="56"/>
      <c r="F17" s="188"/>
      <c r="G17" s="244"/>
    </row>
    <row r="18" spans="1:7" ht="19.95" customHeight="1">
      <c r="A18" s="416" t="s">
        <v>20</v>
      </c>
      <c r="B18" s="417"/>
      <c r="C18" s="418"/>
      <c r="D18" s="313">
        <f>SUM(D4:D16)</f>
        <v>4940</v>
      </c>
      <c r="E18" s="313">
        <f>SUM(E4:E16)</f>
        <v>13</v>
      </c>
      <c r="F18" s="312">
        <f>SUM(F4:F17)</f>
        <v>6000</v>
      </c>
      <c r="G18" s="311">
        <f>SUM(G4:G17)</f>
        <v>339840</v>
      </c>
    </row>
    <row r="19" spans="1:7" ht="15" customHeight="1">
      <c r="A19" s="314">
        <v>1</v>
      </c>
      <c r="B19" s="255" t="s">
        <v>7</v>
      </c>
      <c r="C19" s="318" t="s">
        <v>156</v>
      </c>
      <c r="D19" s="316">
        <v>789</v>
      </c>
      <c r="E19" s="319">
        <v>1</v>
      </c>
      <c r="F19" s="317">
        <v>1000</v>
      </c>
      <c r="G19" s="315">
        <v>56640</v>
      </c>
    </row>
    <row r="20" spans="1:7" ht="15" customHeight="1">
      <c r="A20" s="314">
        <v>2</v>
      </c>
      <c r="B20" s="255" t="s">
        <v>7</v>
      </c>
      <c r="C20" s="318" t="s">
        <v>157</v>
      </c>
      <c r="D20" s="316">
        <v>124</v>
      </c>
      <c r="E20" s="319">
        <v>1</v>
      </c>
      <c r="F20" s="317">
        <v>750</v>
      </c>
      <c r="G20" s="315">
        <v>42480</v>
      </c>
    </row>
    <row r="21" spans="1:7" ht="15" customHeight="1">
      <c r="A21" s="314">
        <v>3</v>
      </c>
      <c r="B21" s="255" t="s">
        <v>7</v>
      </c>
      <c r="C21" s="318" t="s">
        <v>158</v>
      </c>
      <c r="D21" s="316">
        <v>109</v>
      </c>
      <c r="E21" s="319">
        <v>1</v>
      </c>
      <c r="F21" s="317">
        <v>750</v>
      </c>
      <c r="G21" s="315">
        <v>42480</v>
      </c>
    </row>
    <row r="22" spans="1:7" ht="15" customHeight="1">
      <c r="A22" s="314">
        <v>4</v>
      </c>
      <c r="B22" s="255" t="s">
        <v>7</v>
      </c>
      <c r="C22" s="318" t="s">
        <v>159</v>
      </c>
      <c r="D22" s="316">
        <v>275</v>
      </c>
      <c r="E22" s="322">
        <v>1</v>
      </c>
      <c r="F22" s="317">
        <v>500</v>
      </c>
      <c r="G22" s="315">
        <v>28320</v>
      </c>
    </row>
    <row r="23" spans="1:7" ht="15" customHeight="1">
      <c r="A23" s="314">
        <v>5</v>
      </c>
      <c r="B23" s="255" t="s">
        <v>7</v>
      </c>
      <c r="C23" s="318" t="s">
        <v>160</v>
      </c>
      <c r="D23" s="316">
        <v>181</v>
      </c>
      <c r="E23" s="322">
        <v>1</v>
      </c>
      <c r="F23" s="317">
        <v>500</v>
      </c>
      <c r="G23" s="315">
        <v>28320</v>
      </c>
    </row>
    <row r="24" spans="1:7" ht="15" customHeight="1">
      <c r="A24" s="314">
        <v>6</v>
      </c>
      <c r="B24" s="255" t="s">
        <v>7</v>
      </c>
      <c r="C24" s="318" t="s">
        <v>161</v>
      </c>
      <c r="D24" s="316">
        <v>42</v>
      </c>
      <c r="E24" s="322">
        <v>1</v>
      </c>
      <c r="F24" s="317">
        <v>750</v>
      </c>
      <c r="G24" s="315">
        <v>42480</v>
      </c>
    </row>
    <row r="25" spans="1:7" ht="15" customHeight="1">
      <c r="A25" s="314">
        <v>7</v>
      </c>
      <c r="B25" s="255" t="s">
        <v>7</v>
      </c>
      <c r="C25" s="318" t="s">
        <v>162</v>
      </c>
      <c r="D25" s="316">
        <v>532</v>
      </c>
      <c r="E25" s="322">
        <v>1</v>
      </c>
      <c r="F25" s="317">
        <v>1000</v>
      </c>
      <c r="G25" s="315">
        <v>56640</v>
      </c>
    </row>
    <row r="26" spans="1:7" ht="15" customHeight="1">
      <c r="A26" s="314">
        <v>8</v>
      </c>
      <c r="B26" s="255" t="s">
        <v>7</v>
      </c>
      <c r="C26" s="318" t="s">
        <v>163</v>
      </c>
      <c r="D26" s="316">
        <v>457</v>
      </c>
      <c r="E26" s="322">
        <v>1</v>
      </c>
      <c r="F26" s="317">
        <v>1000</v>
      </c>
      <c r="G26" s="315">
        <v>56640</v>
      </c>
    </row>
    <row r="27" spans="1:7" ht="15" customHeight="1">
      <c r="A27" s="314">
        <v>9</v>
      </c>
      <c r="B27" s="255" t="s">
        <v>7</v>
      </c>
      <c r="C27" s="318" t="s">
        <v>164</v>
      </c>
      <c r="D27" s="316">
        <v>587</v>
      </c>
      <c r="E27" s="322">
        <v>1</v>
      </c>
      <c r="F27" s="317">
        <v>1000</v>
      </c>
      <c r="G27" s="315">
        <v>56640</v>
      </c>
    </row>
    <row r="28" spans="1:7" ht="15" customHeight="1">
      <c r="A28" s="314">
        <v>10</v>
      </c>
      <c r="B28" s="255" t="s">
        <v>7</v>
      </c>
      <c r="C28" s="318" t="s">
        <v>165</v>
      </c>
      <c r="D28" s="316">
        <v>685</v>
      </c>
      <c r="E28" s="322">
        <v>1</v>
      </c>
      <c r="F28" s="317">
        <v>1000</v>
      </c>
      <c r="G28" s="315">
        <v>56640</v>
      </c>
    </row>
    <row r="29" spans="1:7" ht="15" customHeight="1">
      <c r="A29" s="314">
        <v>11</v>
      </c>
      <c r="B29" s="255" t="s">
        <v>7</v>
      </c>
      <c r="C29" s="318" t="s">
        <v>166</v>
      </c>
      <c r="D29" s="316">
        <v>224</v>
      </c>
      <c r="E29" s="322">
        <v>1</v>
      </c>
      <c r="F29" s="317">
        <v>1000</v>
      </c>
      <c r="G29" s="315">
        <v>56640</v>
      </c>
    </row>
    <row r="30" spans="1:7" ht="15" customHeight="1">
      <c r="A30" s="314">
        <v>12</v>
      </c>
      <c r="B30" s="255" t="s">
        <v>7</v>
      </c>
      <c r="C30" s="318" t="s">
        <v>167</v>
      </c>
      <c r="D30" s="316">
        <v>171</v>
      </c>
      <c r="E30" s="322">
        <v>1</v>
      </c>
      <c r="F30" s="317">
        <v>500</v>
      </c>
      <c r="G30" s="315">
        <v>28320</v>
      </c>
    </row>
    <row r="31" spans="1:7" ht="15" customHeight="1">
      <c r="A31" s="314">
        <v>13</v>
      </c>
      <c r="B31" s="255" t="s">
        <v>7</v>
      </c>
      <c r="C31" s="318" t="s">
        <v>168</v>
      </c>
      <c r="D31" s="316">
        <v>290</v>
      </c>
      <c r="E31" s="319">
        <v>1</v>
      </c>
      <c r="F31" s="317">
        <v>250</v>
      </c>
      <c r="G31" s="315">
        <v>14160</v>
      </c>
    </row>
    <row r="32" spans="1:7" ht="15" customHeight="1">
      <c r="A32" s="314"/>
      <c r="B32" s="255"/>
      <c r="C32" s="318"/>
      <c r="D32" s="316"/>
      <c r="E32" s="319"/>
      <c r="F32" s="317"/>
      <c r="G32" s="315"/>
    </row>
    <row r="33" spans="1:7" ht="19.95" customHeight="1" thickBot="1">
      <c r="A33" s="425" t="s">
        <v>20</v>
      </c>
      <c r="B33" s="426"/>
      <c r="C33" s="427"/>
      <c r="D33" s="157">
        <f>SUM(D19:D32)</f>
        <v>4466</v>
      </c>
      <c r="E33" s="157">
        <f>SUM(E19:E32)</f>
        <v>13</v>
      </c>
      <c r="F33" s="190">
        <f>SUM(F19:F32)</f>
        <v>10000</v>
      </c>
      <c r="G33" s="304">
        <f>SUM(G19:G32)</f>
        <v>566400</v>
      </c>
    </row>
    <row r="34" spans="1:7" ht="15" customHeight="1">
      <c r="A34" s="30"/>
      <c r="B34" s="38" t="s">
        <v>44</v>
      </c>
      <c r="C34" s="135"/>
      <c r="D34" s="137"/>
      <c r="E34" s="42"/>
      <c r="F34" s="186"/>
      <c r="G34" s="45"/>
    </row>
    <row r="35" spans="1:7" ht="15" customHeight="1" thickBot="1">
      <c r="A35" s="30"/>
      <c r="B35" s="38"/>
      <c r="C35" s="135"/>
      <c r="D35" s="137"/>
      <c r="E35" s="42"/>
      <c r="F35" s="186"/>
      <c r="G35" s="45"/>
    </row>
    <row r="36" spans="1:7" ht="19.95" customHeight="1" thickBot="1">
      <c r="A36" s="419" t="s">
        <v>20</v>
      </c>
      <c r="B36" s="421"/>
      <c r="C36" s="420"/>
      <c r="D36" s="41">
        <f>SUM(D34:D35)</f>
        <v>0</v>
      </c>
      <c r="E36" s="41">
        <f>SUM(E34:E35)</f>
        <v>0</v>
      </c>
      <c r="F36" s="191">
        <f>SUM(F34:F35)</f>
        <v>0</v>
      </c>
      <c r="G36" s="302">
        <f>SUM(G34:G35)</f>
        <v>0</v>
      </c>
    </row>
    <row r="37" spans="1:7" ht="15" customHeight="1">
      <c r="A37" s="30"/>
      <c r="B37" s="38" t="s">
        <v>2</v>
      </c>
      <c r="C37" s="245"/>
      <c r="D37" s="40"/>
      <c r="E37" s="42"/>
      <c r="F37" s="186"/>
      <c r="G37" s="294"/>
    </row>
    <row r="38" spans="1:7" ht="15" customHeight="1" thickBot="1">
      <c r="A38" s="30"/>
      <c r="B38" s="38"/>
      <c r="C38" s="39"/>
      <c r="D38" s="40"/>
      <c r="E38" s="42"/>
      <c r="F38" s="186"/>
      <c r="G38" s="294"/>
    </row>
    <row r="39" spans="1:7" ht="19.95" customHeight="1" thickBot="1">
      <c r="A39" s="419" t="s">
        <v>20</v>
      </c>
      <c r="B39" s="421"/>
      <c r="C39" s="420"/>
      <c r="D39" s="37">
        <f>SUM(D37:D37)</f>
        <v>0</v>
      </c>
      <c r="E39" s="41">
        <f>SUM(E37:E38)</f>
        <v>0</v>
      </c>
      <c r="F39" s="191">
        <f>SUM(F37:F38)</f>
        <v>0</v>
      </c>
      <c r="G39" s="302">
        <f>SUM(G37:G38)</f>
        <v>0</v>
      </c>
    </row>
    <row r="40" spans="1:7" ht="15" customHeight="1">
      <c r="A40" s="38"/>
      <c r="B40" s="254" t="s">
        <v>4</v>
      </c>
      <c r="C40" s="152"/>
      <c r="D40" s="137"/>
      <c r="E40" s="42"/>
      <c r="F40" s="186"/>
      <c r="G40" s="305"/>
    </row>
    <row r="41" spans="1:7" ht="15" customHeight="1">
      <c r="A41" s="38"/>
      <c r="B41" s="38"/>
      <c r="C41" s="152"/>
      <c r="D41" s="137"/>
      <c r="E41" s="42"/>
      <c r="F41" s="186"/>
      <c r="G41" s="305"/>
    </row>
    <row r="42" spans="1:7" ht="15" customHeight="1" thickBot="1">
      <c r="A42" s="30"/>
      <c r="B42" s="38"/>
      <c r="C42" s="152"/>
      <c r="D42" s="137"/>
      <c r="E42" s="42"/>
      <c r="F42" s="186"/>
      <c r="G42" s="305"/>
    </row>
    <row r="43" spans="1:7" ht="19.95" customHeight="1" thickBot="1">
      <c r="A43" s="419" t="s">
        <v>20</v>
      </c>
      <c r="B43" s="421"/>
      <c r="C43" s="420"/>
      <c r="D43" s="154">
        <f>SUM(D40:D42)</f>
        <v>0</v>
      </c>
      <c r="E43" s="154">
        <f>SUM(E40:E42)</f>
        <v>0</v>
      </c>
      <c r="F43" s="193">
        <f>SUM(F40:F42)</f>
        <v>0</v>
      </c>
      <c r="G43" s="306">
        <f>SUM(G40:G42)</f>
        <v>0</v>
      </c>
    </row>
    <row r="44" spans="1:7" ht="15" customHeight="1">
      <c r="A44" s="30"/>
      <c r="B44" s="30" t="s">
        <v>6</v>
      </c>
      <c r="C44" s="156"/>
      <c r="D44" s="137"/>
      <c r="E44" s="43"/>
      <c r="F44" s="194"/>
      <c r="G44" s="294"/>
    </row>
    <row r="45" spans="1:7" ht="15" customHeight="1" thickBot="1">
      <c r="A45" s="30"/>
      <c r="B45" s="30"/>
      <c r="C45" s="158"/>
      <c r="D45" s="155"/>
      <c r="E45" s="43"/>
      <c r="F45" s="192"/>
      <c r="G45" s="294"/>
    </row>
    <row r="46" spans="1:7" ht="19.95" customHeight="1" thickBot="1">
      <c r="A46" s="419" t="s">
        <v>20</v>
      </c>
      <c r="B46" s="417"/>
      <c r="C46" s="420"/>
      <c r="D46" s="157">
        <f>SUM(D44:D44)</f>
        <v>0</v>
      </c>
      <c r="E46" s="157">
        <f>SUM(E44:E45)</f>
        <v>0</v>
      </c>
      <c r="F46" s="190">
        <f>SUM(F44:F45)</f>
        <v>0</v>
      </c>
      <c r="G46" s="304">
        <f>SUM(G44:G45)</f>
        <v>0</v>
      </c>
    </row>
    <row r="47" spans="1:7" ht="15" customHeight="1">
      <c r="A47" s="30"/>
      <c r="B47" s="255" t="s">
        <v>5</v>
      </c>
      <c r="C47" s="145" t="s">
        <v>188</v>
      </c>
      <c r="D47" s="137">
        <v>68</v>
      </c>
      <c r="E47" s="42">
        <v>1</v>
      </c>
      <c r="F47" s="189">
        <v>500</v>
      </c>
      <c r="G47" s="294">
        <f>F47*56.64</f>
        <v>28320</v>
      </c>
    </row>
    <row r="48" spans="1:7" s="320" customFormat="1" ht="15" customHeight="1">
      <c r="A48" s="314"/>
      <c r="B48" s="255" t="s">
        <v>5</v>
      </c>
      <c r="C48" s="145" t="s">
        <v>189</v>
      </c>
      <c r="D48" s="316">
        <v>267</v>
      </c>
      <c r="E48" s="42">
        <v>1</v>
      </c>
      <c r="F48" s="189">
        <v>250</v>
      </c>
      <c r="G48" s="294">
        <f t="shared" ref="G48:G63" si="1">F48*56.64</f>
        <v>14160</v>
      </c>
    </row>
    <row r="49" spans="1:7" s="320" customFormat="1" ht="15" customHeight="1">
      <c r="A49" s="314"/>
      <c r="B49" s="255" t="s">
        <v>5</v>
      </c>
      <c r="C49" s="145" t="s">
        <v>190</v>
      </c>
      <c r="D49" s="316">
        <v>33</v>
      </c>
      <c r="E49" s="42">
        <v>1</v>
      </c>
      <c r="F49" s="189">
        <v>250</v>
      </c>
      <c r="G49" s="294">
        <f t="shared" si="1"/>
        <v>14160</v>
      </c>
    </row>
    <row r="50" spans="1:7" s="320" customFormat="1" ht="15" customHeight="1">
      <c r="A50" s="314"/>
      <c r="B50" s="255" t="s">
        <v>5</v>
      </c>
      <c r="C50" s="145" t="s">
        <v>191</v>
      </c>
      <c r="D50" s="316">
        <v>201</v>
      </c>
      <c r="E50" s="42">
        <v>1</v>
      </c>
      <c r="F50" s="189">
        <v>250</v>
      </c>
      <c r="G50" s="294">
        <f t="shared" si="1"/>
        <v>14160</v>
      </c>
    </row>
    <row r="51" spans="1:7" s="320" customFormat="1" ht="15" customHeight="1">
      <c r="A51" s="314"/>
      <c r="B51" s="255" t="s">
        <v>5</v>
      </c>
      <c r="C51" s="145" t="s">
        <v>192</v>
      </c>
      <c r="D51" s="316">
        <v>540</v>
      </c>
      <c r="E51" s="42">
        <v>1</v>
      </c>
      <c r="F51" s="189">
        <v>500</v>
      </c>
      <c r="G51" s="294">
        <f t="shared" si="1"/>
        <v>28320</v>
      </c>
    </row>
    <row r="52" spans="1:7" s="320" customFormat="1" ht="15" customHeight="1">
      <c r="A52" s="314"/>
      <c r="B52" s="255" t="s">
        <v>5</v>
      </c>
      <c r="C52" s="145" t="s">
        <v>193</v>
      </c>
      <c r="D52" s="316">
        <v>118</v>
      </c>
      <c r="E52" s="42">
        <v>1</v>
      </c>
      <c r="F52" s="189">
        <v>250</v>
      </c>
      <c r="G52" s="294">
        <f t="shared" si="1"/>
        <v>14160</v>
      </c>
    </row>
    <row r="53" spans="1:7" s="320" customFormat="1" ht="15" customHeight="1">
      <c r="A53" s="314"/>
      <c r="B53" s="255" t="s">
        <v>5</v>
      </c>
      <c r="C53" s="145" t="s">
        <v>194</v>
      </c>
      <c r="D53" s="316">
        <v>212</v>
      </c>
      <c r="E53" s="42">
        <v>1</v>
      </c>
      <c r="F53" s="189">
        <v>500</v>
      </c>
      <c r="G53" s="294">
        <f t="shared" si="1"/>
        <v>28320</v>
      </c>
    </row>
    <row r="54" spans="1:7" s="320" customFormat="1" ht="15" customHeight="1">
      <c r="A54" s="314"/>
      <c r="B54" s="255" t="s">
        <v>5</v>
      </c>
      <c r="C54" s="145" t="s">
        <v>195</v>
      </c>
      <c r="D54" s="316">
        <v>291</v>
      </c>
      <c r="E54" s="42">
        <v>1</v>
      </c>
      <c r="F54" s="189">
        <v>500</v>
      </c>
      <c r="G54" s="294">
        <f t="shared" si="1"/>
        <v>28320</v>
      </c>
    </row>
    <row r="55" spans="1:7" s="320" customFormat="1" ht="15" customHeight="1">
      <c r="A55" s="314"/>
      <c r="B55" s="255" t="s">
        <v>5</v>
      </c>
      <c r="C55" s="145" t="s">
        <v>196</v>
      </c>
      <c r="D55" s="316">
        <v>62</v>
      </c>
      <c r="E55" s="42">
        <v>1</v>
      </c>
      <c r="F55" s="189">
        <v>250</v>
      </c>
      <c r="G55" s="294">
        <f t="shared" si="1"/>
        <v>14160</v>
      </c>
    </row>
    <row r="56" spans="1:7" s="320" customFormat="1" ht="15" customHeight="1">
      <c r="A56" s="314"/>
      <c r="B56" s="255" t="s">
        <v>5</v>
      </c>
      <c r="C56" s="145" t="s">
        <v>197</v>
      </c>
      <c r="D56" s="316">
        <v>30</v>
      </c>
      <c r="E56" s="42">
        <v>1</v>
      </c>
      <c r="F56" s="189">
        <v>500</v>
      </c>
      <c r="G56" s="294">
        <f t="shared" si="1"/>
        <v>28320</v>
      </c>
    </row>
    <row r="57" spans="1:7" s="320" customFormat="1" ht="15" customHeight="1">
      <c r="A57" s="314"/>
      <c r="B57" s="255" t="s">
        <v>5</v>
      </c>
      <c r="C57" s="145" t="s">
        <v>198</v>
      </c>
      <c r="D57" s="316">
        <v>742</v>
      </c>
      <c r="E57" s="42">
        <v>1</v>
      </c>
      <c r="F57" s="189">
        <v>500</v>
      </c>
      <c r="G57" s="294">
        <f t="shared" si="1"/>
        <v>28320</v>
      </c>
    </row>
    <row r="58" spans="1:7" s="320" customFormat="1" ht="15" customHeight="1">
      <c r="A58" s="314"/>
      <c r="B58" s="255" t="s">
        <v>5</v>
      </c>
      <c r="C58" s="145" t="s">
        <v>199</v>
      </c>
      <c r="D58" s="316">
        <v>65</v>
      </c>
      <c r="E58" s="42">
        <v>1</v>
      </c>
      <c r="F58" s="189">
        <v>500</v>
      </c>
      <c r="G58" s="294">
        <f t="shared" si="1"/>
        <v>28320</v>
      </c>
    </row>
    <row r="59" spans="1:7" s="320" customFormat="1" ht="15" customHeight="1">
      <c r="A59" s="314"/>
      <c r="B59" s="255" t="s">
        <v>5</v>
      </c>
      <c r="C59" s="145" t="s">
        <v>200</v>
      </c>
      <c r="D59" s="316">
        <v>340</v>
      </c>
      <c r="E59" s="42">
        <v>1</v>
      </c>
      <c r="F59" s="189">
        <v>250</v>
      </c>
      <c r="G59" s="294">
        <f t="shared" si="1"/>
        <v>14160</v>
      </c>
    </row>
    <row r="60" spans="1:7" s="320" customFormat="1" ht="15" customHeight="1">
      <c r="A60" s="314"/>
      <c r="B60" s="255" t="s">
        <v>5</v>
      </c>
      <c r="C60" s="145" t="s">
        <v>201</v>
      </c>
      <c r="D60" s="316">
        <v>115</v>
      </c>
      <c r="E60" s="42">
        <v>1</v>
      </c>
      <c r="F60" s="189">
        <v>250</v>
      </c>
      <c r="G60" s="294">
        <f t="shared" si="1"/>
        <v>14160</v>
      </c>
    </row>
    <row r="61" spans="1:7" s="320" customFormat="1" ht="15" customHeight="1">
      <c r="A61" s="314"/>
      <c r="B61" s="255" t="s">
        <v>5</v>
      </c>
      <c r="C61" s="145" t="s">
        <v>202</v>
      </c>
      <c r="D61" s="316">
        <v>131</v>
      </c>
      <c r="E61" s="42">
        <v>1</v>
      </c>
      <c r="F61" s="189">
        <v>250</v>
      </c>
      <c r="G61" s="294">
        <f t="shared" si="1"/>
        <v>14160</v>
      </c>
    </row>
    <row r="62" spans="1:7" s="320" customFormat="1" ht="15" customHeight="1">
      <c r="A62" s="314"/>
      <c r="B62" s="255" t="s">
        <v>5</v>
      </c>
      <c r="C62" s="145" t="s">
        <v>203</v>
      </c>
      <c r="D62" s="316">
        <v>67</v>
      </c>
      <c r="E62" s="42">
        <v>1</v>
      </c>
      <c r="F62" s="189">
        <v>250</v>
      </c>
      <c r="G62" s="294">
        <f t="shared" si="1"/>
        <v>14160</v>
      </c>
    </row>
    <row r="63" spans="1:7" s="320" customFormat="1" ht="15" customHeight="1">
      <c r="A63" s="314"/>
      <c r="B63" s="255" t="s">
        <v>5</v>
      </c>
      <c r="C63" s="145" t="s">
        <v>204</v>
      </c>
      <c r="D63" s="316">
        <v>79</v>
      </c>
      <c r="E63" s="42">
        <v>1</v>
      </c>
      <c r="F63" s="189">
        <v>250</v>
      </c>
      <c r="G63" s="294">
        <f t="shared" si="1"/>
        <v>14160</v>
      </c>
    </row>
    <row r="64" spans="1:7" ht="15" customHeight="1" thickBot="1">
      <c r="A64" s="30"/>
      <c r="B64" s="38"/>
      <c r="C64" s="145"/>
      <c r="D64" s="137"/>
      <c r="E64" s="42"/>
      <c r="F64" s="189"/>
      <c r="G64" s="294"/>
    </row>
    <row r="65" spans="1:7" ht="19.95" customHeight="1" thickBot="1">
      <c r="A65" s="419" t="s">
        <v>20</v>
      </c>
      <c r="B65" s="421"/>
      <c r="C65" s="420"/>
      <c r="D65" s="41">
        <f>SUM(D47:D64)</f>
        <v>3361</v>
      </c>
      <c r="E65" s="41">
        <f>SUM(E47:E64)</f>
        <v>17</v>
      </c>
      <c r="F65" s="191">
        <f>SUM(F47:F64)</f>
        <v>6000</v>
      </c>
      <c r="G65" s="302">
        <f>SUM(G47:G64)</f>
        <v>339840</v>
      </c>
    </row>
    <row r="66" spans="1:7" ht="30" customHeight="1" thickBot="1">
      <c r="A66" s="422" t="s">
        <v>21</v>
      </c>
      <c r="B66" s="423"/>
      <c r="C66" s="424"/>
      <c r="D66" s="44">
        <f>SUM(D65,D46,D43,D39,D36,D33,D18)</f>
        <v>12767</v>
      </c>
      <c r="E66" s="44">
        <f>SUM(E65,E46,E43,E39,E36,E33,E18)</f>
        <v>43</v>
      </c>
      <c r="F66" s="195">
        <f>SUM(F65,F46,F43,F39,F36,F33,F18)</f>
        <v>22000</v>
      </c>
      <c r="G66" s="303">
        <f>SUM(G65,G46,G43,G39,G36,G33,G18)</f>
        <v>1246080</v>
      </c>
    </row>
  </sheetData>
  <mergeCells count="9">
    <mergeCell ref="A1:G2"/>
    <mergeCell ref="A18:C18"/>
    <mergeCell ref="A46:C46"/>
    <mergeCell ref="A65:C65"/>
    <mergeCell ref="A66:C66"/>
    <mergeCell ref="A36:C36"/>
    <mergeCell ref="A43:C43"/>
    <mergeCell ref="A33:C33"/>
    <mergeCell ref="A39:C39"/>
  </mergeCells>
  <printOptions horizontalCentered="1"/>
  <pageMargins left="0" right="0" top="0.74803149606299213" bottom="0.74803149606299213" header="0.31496062992125984" footer="0.31496062992125984"/>
  <pageSetup paperSize="9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A19" sqref="A19"/>
    </sheetView>
  </sheetViews>
  <sheetFormatPr defaultRowHeight="13.2"/>
  <cols>
    <col min="2" max="2" width="16.44140625" customWidth="1"/>
    <col min="3" max="3" width="47.33203125" customWidth="1"/>
    <col min="4" max="4" width="11" customWidth="1"/>
    <col min="5" max="5" width="10.6640625" customWidth="1"/>
    <col min="6" max="6" width="15.88671875" customWidth="1"/>
    <col min="7" max="7" width="40.88671875" customWidth="1"/>
  </cols>
  <sheetData>
    <row r="1" spans="1:7" ht="17.399999999999999">
      <c r="A1" s="430" t="s">
        <v>172</v>
      </c>
      <c r="B1" s="430"/>
      <c r="C1" s="430"/>
      <c r="D1" s="430"/>
      <c r="E1" s="430"/>
      <c r="F1" s="430"/>
      <c r="G1" s="430"/>
    </row>
    <row r="2" spans="1:7">
      <c r="A2" s="22"/>
      <c r="B2" s="310"/>
      <c r="C2" s="22"/>
      <c r="D2" s="310"/>
      <c r="E2" s="310"/>
      <c r="F2" s="206"/>
      <c r="G2" s="22"/>
    </row>
    <row r="3" spans="1:7">
      <c r="A3" s="24" t="s">
        <v>13</v>
      </c>
      <c r="B3" s="24" t="s">
        <v>14</v>
      </c>
      <c r="C3" s="25" t="s">
        <v>15</v>
      </c>
      <c r="D3" s="24" t="s">
        <v>16</v>
      </c>
      <c r="E3" s="24" t="s">
        <v>17</v>
      </c>
      <c r="F3" s="33" t="s">
        <v>18</v>
      </c>
      <c r="G3" s="26" t="s">
        <v>19</v>
      </c>
    </row>
    <row r="4" spans="1:7" ht="13.8">
      <c r="A4" s="24"/>
      <c r="B4" s="255" t="s">
        <v>1</v>
      </c>
      <c r="C4" s="141"/>
      <c r="D4" s="24"/>
      <c r="E4" s="24"/>
      <c r="F4" s="183"/>
      <c r="G4" s="141"/>
    </row>
    <row r="5" spans="1:7" ht="15.6">
      <c r="A5" s="24"/>
      <c r="B5" s="160"/>
      <c r="C5" s="141"/>
      <c r="D5" s="24"/>
      <c r="E5" s="24"/>
      <c r="F5" s="183"/>
      <c r="G5" s="141"/>
    </row>
    <row r="6" spans="1:7" ht="13.8">
      <c r="A6" s="428" t="s">
        <v>20</v>
      </c>
      <c r="B6" s="428"/>
      <c r="C6" s="428"/>
      <c r="D6" s="308"/>
      <c r="E6" s="308">
        <f>SUM(E4:E5)</f>
        <v>0</v>
      </c>
      <c r="F6" s="207">
        <f>SUM(F4:F5)</f>
        <v>0</v>
      </c>
      <c r="G6" s="27"/>
    </row>
    <row r="7" spans="1:7">
      <c r="A7" s="24"/>
      <c r="B7" s="255" t="s">
        <v>2</v>
      </c>
      <c r="C7" s="51"/>
      <c r="D7" s="29"/>
      <c r="E7" s="29"/>
      <c r="F7" s="208"/>
      <c r="G7" s="141"/>
    </row>
    <row r="8" spans="1:7">
      <c r="A8" s="24"/>
      <c r="B8" s="29"/>
      <c r="C8" s="51"/>
      <c r="D8" s="29"/>
      <c r="E8" s="29"/>
      <c r="F8" s="208"/>
      <c r="G8" s="270"/>
    </row>
    <row r="9" spans="1:7" ht="13.8">
      <c r="A9" s="428" t="s">
        <v>20</v>
      </c>
      <c r="B9" s="428"/>
      <c r="C9" s="428"/>
      <c r="D9" s="308">
        <f>SUM(D7:D7)</f>
        <v>0</v>
      </c>
      <c r="E9" s="308">
        <f>SUM(E7:E8)</f>
        <v>0</v>
      </c>
      <c r="F9" s="207">
        <f>SUM(F7:F8)</f>
        <v>0</v>
      </c>
      <c r="G9" s="27"/>
    </row>
    <row r="10" spans="1:7" ht="13.8">
      <c r="A10" s="24"/>
      <c r="B10" s="255" t="s">
        <v>3</v>
      </c>
      <c r="C10" s="64"/>
      <c r="D10" s="29"/>
      <c r="E10" s="29"/>
      <c r="F10" s="183"/>
      <c r="G10" s="141"/>
    </row>
    <row r="11" spans="1:7" ht="13.8">
      <c r="A11" s="24"/>
      <c r="B11" s="29"/>
      <c r="C11" s="51"/>
      <c r="D11" s="29"/>
      <c r="E11" s="29"/>
      <c r="F11" s="183"/>
      <c r="G11" s="271"/>
    </row>
    <row r="12" spans="1:7" ht="13.8">
      <c r="A12" s="428" t="s">
        <v>20</v>
      </c>
      <c r="B12" s="428"/>
      <c r="C12" s="428"/>
      <c r="D12" s="308">
        <f>SUM(D10:D10)</f>
        <v>0</v>
      </c>
      <c r="E12" s="308">
        <f>SUM(E10:E11)</f>
        <v>0</v>
      </c>
      <c r="F12" s="207">
        <f>SUM(F10:F11)</f>
        <v>0</v>
      </c>
      <c r="G12" s="27"/>
    </row>
    <row r="13" spans="1:7" ht="13.8">
      <c r="A13" s="24"/>
      <c r="B13" s="255" t="s">
        <v>4</v>
      </c>
      <c r="C13" s="51"/>
      <c r="D13" s="29"/>
      <c r="E13" s="29"/>
      <c r="F13" s="183"/>
      <c r="G13" s="2"/>
    </row>
    <row r="14" spans="1:7" ht="13.8">
      <c r="A14" s="24"/>
      <c r="B14" s="29"/>
      <c r="C14" s="51"/>
      <c r="D14" s="29"/>
      <c r="E14" s="29"/>
      <c r="F14" s="183"/>
      <c r="G14" s="2"/>
    </row>
    <row r="15" spans="1:7" ht="13.8">
      <c r="A15" s="428" t="s">
        <v>20</v>
      </c>
      <c r="B15" s="428"/>
      <c r="C15" s="428"/>
      <c r="D15" s="308">
        <f>SUM(D13:D13)</f>
        <v>0</v>
      </c>
      <c r="E15" s="308">
        <f>SUM(E13:E14)</f>
        <v>0</v>
      </c>
      <c r="F15" s="207">
        <f>SUM(F13:F14)</f>
        <v>0</v>
      </c>
      <c r="G15" s="27"/>
    </row>
    <row r="16" spans="1:7" ht="13.8">
      <c r="A16" s="24"/>
      <c r="B16" s="255" t="s">
        <v>5</v>
      </c>
      <c r="C16" s="141"/>
      <c r="D16" s="29"/>
      <c r="E16" s="29"/>
      <c r="F16" s="209"/>
      <c r="G16" s="141"/>
    </row>
    <row r="17" spans="1:7" ht="13.8">
      <c r="A17" s="24"/>
      <c r="B17" s="203"/>
      <c r="C17" s="141"/>
      <c r="D17" s="29"/>
      <c r="E17" s="29"/>
      <c r="F17" s="209"/>
      <c r="G17" s="141"/>
    </row>
    <row r="18" spans="1:7" ht="15.6">
      <c r="A18" s="428" t="s">
        <v>20</v>
      </c>
      <c r="B18" s="428"/>
      <c r="C18" s="428"/>
      <c r="D18" s="308"/>
      <c r="E18" s="89">
        <f>SUM(E16:E17)</f>
        <v>0</v>
      </c>
      <c r="F18" s="207">
        <f>SUM(F16:F17)</f>
        <v>0</v>
      </c>
      <c r="G18" s="27"/>
    </row>
    <row r="19" spans="1:7" ht="45" customHeight="1">
      <c r="A19" s="314"/>
      <c r="B19" s="314" t="s">
        <v>6</v>
      </c>
      <c r="C19" s="4" t="s">
        <v>102</v>
      </c>
      <c r="D19" s="35">
        <v>646</v>
      </c>
      <c r="E19" s="35">
        <v>1</v>
      </c>
      <c r="F19" s="210">
        <v>150000</v>
      </c>
      <c r="G19" s="272" t="s">
        <v>103</v>
      </c>
    </row>
    <row r="20" spans="1:7" ht="13.8">
      <c r="A20" s="314"/>
      <c r="B20" s="3"/>
      <c r="C20" s="4"/>
      <c r="D20" s="35"/>
      <c r="E20" s="35"/>
      <c r="F20" s="210"/>
      <c r="G20" s="272"/>
    </row>
    <row r="21" spans="1:7">
      <c r="A21" s="428" t="s">
        <v>20</v>
      </c>
      <c r="B21" s="428"/>
      <c r="C21" s="428"/>
      <c r="D21" s="308">
        <f>SUM(D19:D19)</f>
        <v>646</v>
      </c>
      <c r="E21" s="308">
        <f>SUM(E19:E20)</f>
        <v>1</v>
      </c>
      <c r="F21" s="211">
        <f>SUM(F19:F20)</f>
        <v>150000</v>
      </c>
      <c r="G21" s="27"/>
    </row>
    <row r="22" spans="1:7">
      <c r="A22" s="24"/>
      <c r="B22" s="255" t="s">
        <v>7</v>
      </c>
      <c r="C22" s="85"/>
      <c r="D22" s="29"/>
      <c r="E22" s="29"/>
      <c r="F22" s="208"/>
      <c r="G22" s="133"/>
    </row>
    <row r="23" spans="1:7" ht="13.8">
      <c r="A23" s="24"/>
      <c r="B23" s="29"/>
      <c r="C23" s="2"/>
      <c r="D23" s="29"/>
      <c r="E23" s="29"/>
      <c r="F23" s="208"/>
      <c r="G23" s="2"/>
    </row>
    <row r="24" spans="1:7" ht="13.8">
      <c r="A24" s="428" t="s">
        <v>20</v>
      </c>
      <c r="B24" s="428"/>
      <c r="C24" s="428"/>
      <c r="D24" s="308"/>
      <c r="E24" s="308">
        <f>SUM(E22:E23)</f>
        <v>0</v>
      </c>
      <c r="F24" s="207">
        <f>SUM(F22:F23)</f>
        <v>0</v>
      </c>
      <c r="G24" s="27"/>
    </row>
    <row r="25" spans="1:7" ht="15.6">
      <c r="A25" s="429" t="s">
        <v>21</v>
      </c>
      <c r="B25" s="429"/>
      <c r="C25" s="429"/>
      <c r="D25" s="309"/>
      <c r="E25" s="90">
        <f>SUM(E24+E21+E18+E15+E12+E9+E6)</f>
        <v>1</v>
      </c>
      <c r="F25" s="212">
        <f>SUM(F24+F21+F18+F15+F12+F9+F6)</f>
        <v>150000</v>
      </c>
      <c r="G25" s="31"/>
    </row>
  </sheetData>
  <mergeCells count="9">
    <mergeCell ref="A21:C21"/>
    <mergeCell ref="A24:C24"/>
    <mergeCell ref="A25:C25"/>
    <mergeCell ref="A1:G1"/>
    <mergeCell ref="A6:C6"/>
    <mergeCell ref="A9:C9"/>
    <mergeCell ref="A12:C12"/>
    <mergeCell ref="A15:C15"/>
    <mergeCell ref="A18:C18"/>
  </mergeCells>
  <pageMargins left="0.7" right="0.7" top="0.75" bottom="0.75" header="0.3" footer="0.3"/>
  <pageSetup paperSize="9" scale="5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5"/>
  <sheetViews>
    <sheetView workbookViewId="0">
      <pane ySplit="3" topLeftCell="A4" activePane="bottomLeft" state="frozen"/>
      <selection pane="bottomLeft" activeCell="I13" sqref="I13"/>
    </sheetView>
  </sheetViews>
  <sheetFormatPr defaultColWidth="9.109375" defaultRowHeight="13.2"/>
  <cols>
    <col min="1" max="1" width="5.5546875" style="22" customWidth="1"/>
    <col min="2" max="2" width="11.6640625" style="32" customWidth="1"/>
    <col min="3" max="3" width="35" style="22" customWidth="1"/>
    <col min="4" max="4" width="9.109375" style="32"/>
    <col min="5" max="5" width="7.6640625" style="32" customWidth="1"/>
    <col min="6" max="6" width="13.88671875" style="206" customWidth="1"/>
    <col min="7" max="7" width="46.5546875" style="22" customWidth="1"/>
    <col min="8" max="8" width="10.109375" style="23" bestFit="1" customWidth="1"/>
    <col min="9" max="16384" width="9.109375" style="22"/>
  </cols>
  <sheetData>
    <row r="1" spans="1:8" ht="24" customHeight="1">
      <c r="A1" s="430" t="s">
        <v>87</v>
      </c>
      <c r="B1" s="430"/>
      <c r="C1" s="430"/>
      <c r="D1" s="430"/>
      <c r="E1" s="430"/>
      <c r="F1" s="430"/>
      <c r="G1" s="430"/>
    </row>
    <row r="2" spans="1:8" ht="24.75" customHeight="1"/>
    <row r="3" spans="1:8" ht="24.75" customHeight="1">
      <c r="A3" s="24" t="s">
        <v>13</v>
      </c>
      <c r="B3" s="24" t="s">
        <v>14</v>
      </c>
      <c r="C3" s="25" t="s">
        <v>15</v>
      </c>
      <c r="D3" s="24" t="s">
        <v>16</v>
      </c>
      <c r="E3" s="24" t="s">
        <v>17</v>
      </c>
      <c r="F3" s="33" t="s">
        <v>18</v>
      </c>
      <c r="G3" s="26" t="s">
        <v>19</v>
      </c>
    </row>
    <row r="4" spans="1:8" ht="27.75" customHeight="1">
      <c r="A4" s="24"/>
      <c r="B4" s="255" t="s">
        <v>1</v>
      </c>
      <c r="C4" s="141"/>
      <c r="D4" s="24"/>
      <c r="E4" s="24"/>
      <c r="F4" s="183"/>
      <c r="G4" s="141"/>
    </row>
    <row r="5" spans="1:8" ht="27.75" customHeight="1">
      <c r="A5" s="24"/>
      <c r="B5" s="160"/>
      <c r="C5" s="141"/>
      <c r="D5" s="24"/>
      <c r="E5" s="24"/>
      <c r="F5" s="183"/>
      <c r="G5" s="141"/>
    </row>
    <row r="6" spans="1:8" ht="24.75" customHeight="1">
      <c r="A6" s="428" t="s">
        <v>20</v>
      </c>
      <c r="B6" s="428"/>
      <c r="C6" s="428"/>
      <c r="D6" s="34"/>
      <c r="E6" s="34">
        <f>SUM(E4:E5)</f>
        <v>0</v>
      </c>
      <c r="F6" s="207">
        <f>SUM(F4:F5)</f>
        <v>0</v>
      </c>
      <c r="G6" s="27"/>
      <c r="H6" s="28"/>
    </row>
    <row r="7" spans="1:8" ht="24.75" customHeight="1">
      <c r="A7" s="24"/>
      <c r="B7" s="255" t="s">
        <v>5</v>
      </c>
      <c r="C7" s="51"/>
      <c r="D7" s="29"/>
      <c r="E7" s="29"/>
      <c r="F7" s="208"/>
      <c r="G7" s="141"/>
    </row>
    <row r="8" spans="1:8" ht="24.75" customHeight="1">
      <c r="A8" s="24"/>
      <c r="B8" s="29"/>
      <c r="C8" s="51"/>
      <c r="D8" s="29"/>
      <c r="E8" s="29"/>
      <c r="F8" s="208"/>
      <c r="G8" s="270"/>
    </row>
    <row r="9" spans="1:8" ht="24.75" customHeight="1">
      <c r="A9" s="428" t="s">
        <v>20</v>
      </c>
      <c r="B9" s="428"/>
      <c r="C9" s="428"/>
      <c r="D9" s="34">
        <f>SUM(D7:D7)</f>
        <v>0</v>
      </c>
      <c r="E9" s="34">
        <f>SUM(E7:E8)</f>
        <v>0</v>
      </c>
      <c r="F9" s="207">
        <f>SUM(F7:F8)</f>
        <v>0</v>
      </c>
      <c r="G9" s="27"/>
    </row>
    <row r="10" spans="1:8" ht="24.75" customHeight="1">
      <c r="A10" s="24"/>
      <c r="B10" s="255" t="s">
        <v>7</v>
      </c>
      <c r="C10" s="64"/>
      <c r="D10" s="29"/>
      <c r="E10" s="29"/>
      <c r="F10" s="183"/>
      <c r="G10" s="141"/>
    </row>
    <row r="11" spans="1:8" ht="24.75" customHeight="1">
      <c r="A11" s="24"/>
      <c r="B11" s="29"/>
      <c r="C11" s="51"/>
      <c r="D11" s="29"/>
      <c r="E11" s="29"/>
      <c r="F11" s="183"/>
      <c r="G11" s="271"/>
    </row>
    <row r="12" spans="1:8" ht="24.75" customHeight="1">
      <c r="A12" s="428" t="s">
        <v>20</v>
      </c>
      <c r="B12" s="428"/>
      <c r="C12" s="428"/>
      <c r="D12" s="34">
        <f>SUM(D10:D10)</f>
        <v>0</v>
      </c>
      <c r="E12" s="34">
        <f>SUM(E10:E11)</f>
        <v>0</v>
      </c>
      <c r="F12" s="207">
        <f>SUM(F10:F11)</f>
        <v>0</v>
      </c>
      <c r="G12" s="27"/>
    </row>
    <row r="13" spans="1:8" ht="24.75" customHeight="1">
      <c r="A13" s="24"/>
      <c r="B13" s="255" t="s">
        <v>4</v>
      </c>
      <c r="C13" s="51" t="s">
        <v>104</v>
      </c>
      <c r="D13" s="29">
        <v>389</v>
      </c>
      <c r="E13" s="29">
        <v>1</v>
      </c>
      <c r="F13" s="183">
        <v>681102.57</v>
      </c>
      <c r="G13" s="2" t="s">
        <v>174</v>
      </c>
    </row>
    <row r="14" spans="1:8" ht="24.75" customHeight="1">
      <c r="A14" s="24"/>
      <c r="B14" s="29"/>
      <c r="C14" s="51"/>
      <c r="D14" s="29"/>
      <c r="E14" s="29"/>
      <c r="F14" s="183"/>
      <c r="G14" s="2"/>
    </row>
    <row r="15" spans="1:8" ht="24.75" customHeight="1">
      <c r="A15" s="428" t="s">
        <v>20</v>
      </c>
      <c r="B15" s="428"/>
      <c r="C15" s="428"/>
      <c r="D15" s="34">
        <f>SUM(D13:D13)</f>
        <v>389</v>
      </c>
      <c r="E15" s="34">
        <f>SUM(E13:E14)</f>
        <v>1</v>
      </c>
      <c r="F15" s="207">
        <f>SUM(F13:F14)</f>
        <v>681102.57</v>
      </c>
      <c r="G15" s="27"/>
    </row>
    <row r="16" spans="1:8" ht="39" customHeight="1">
      <c r="A16" s="24"/>
      <c r="B16" s="255" t="s">
        <v>2</v>
      </c>
      <c r="C16" s="141"/>
      <c r="D16" s="29"/>
      <c r="E16" s="29"/>
      <c r="F16" s="209"/>
      <c r="G16" s="141"/>
    </row>
    <row r="17" spans="1:7" ht="19.95" customHeight="1">
      <c r="A17" s="24"/>
      <c r="B17" s="203"/>
      <c r="C17" s="141"/>
      <c r="D17" s="29"/>
      <c r="E17" s="29"/>
      <c r="F17" s="209"/>
      <c r="G17" s="141"/>
    </row>
    <row r="18" spans="1:7" ht="24.75" customHeight="1">
      <c r="A18" s="428" t="s">
        <v>20</v>
      </c>
      <c r="B18" s="428"/>
      <c r="C18" s="428"/>
      <c r="D18" s="34"/>
      <c r="E18" s="89">
        <f>SUM(E16:E17)</f>
        <v>0</v>
      </c>
      <c r="F18" s="207">
        <f>SUM(F16:F17)</f>
        <v>0</v>
      </c>
      <c r="G18" s="27"/>
    </row>
    <row r="19" spans="1:7" ht="24.75" customHeight="1">
      <c r="A19" s="30"/>
      <c r="B19" s="30" t="s">
        <v>6</v>
      </c>
      <c r="C19" s="4"/>
      <c r="D19" s="35"/>
      <c r="E19" s="35"/>
      <c r="F19" s="210"/>
      <c r="G19" s="272"/>
    </row>
    <row r="20" spans="1:7" ht="24.75" customHeight="1">
      <c r="A20" s="30"/>
      <c r="B20" s="3"/>
      <c r="C20" s="4"/>
      <c r="D20" s="35"/>
      <c r="E20" s="35"/>
      <c r="F20" s="210"/>
      <c r="G20" s="272"/>
    </row>
    <row r="21" spans="1:7" ht="24.75" customHeight="1">
      <c r="A21" s="428" t="s">
        <v>20</v>
      </c>
      <c r="B21" s="428"/>
      <c r="C21" s="428"/>
      <c r="D21" s="34">
        <f>SUM(D19:D19)</f>
        <v>0</v>
      </c>
      <c r="E21" s="34">
        <f>SUM(E19:E20)</f>
        <v>0</v>
      </c>
      <c r="F21" s="211">
        <f>SUM(F19:F20)</f>
        <v>0</v>
      </c>
      <c r="G21" s="27"/>
    </row>
    <row r="22" spans="1:7" ht="30.75" customHeight="1">
      <c r="A22" s="24"/>
      <c r="B22" s="255" t="s">
        <v>37</v>
      </c>
      <c r="C22" s="85"/>
      <c r="D22" s="29"/>
      <c r="E22" s="29"/>
      <c r="F22" s="208"/>
      <c r="G22" s="133"/>
    </row>
    <row r="23" spans="1:7" ht="24.75" customHeight="1">
      <c r="A23" s="24"/>
      <c r="B23" s="29"/>
      <c r="C23" s="2"/>
      <c r="D23" s="29"/>
      <c r="E23" s="29"/>
      <c r="F23" s="208"/>
      <c r="G23" s="2"/>
    </row>
    <row r="24" spans="1:7" ht="24.75" customHeight="1">
      <c r="A24" s="428" t="s">
        <v>20</v>
      </c>
      <c r="B24" s="428"/>
      <c r="C24" s="428"/>
      <c r="D24" s="34"/>
      <c r="E24" s="34">
        <f>SUM(E22:E23)</f>
        <v>0</v>
      </c>
      <c r="F24" s="207">
        <f>SUM(F22:F23)</f>
        <v>0</v>
      </c>
      <c r="G24" s="27"/>
    </row>
    <row r="25" spans="1:7" ht="24.75" customHeight="1">
      <c r="A25" s="429" t="s">
        <v>21</v>
      </c>
      <c r="B25" s="429"/>
      <c r="C25" s="429"/>
      <c r="D25" s="36"/>
      <c r="E25" s="90">
        <f>SUM(E24+E21+E18+E15+E12+E9+E6)</f>
        <v>1</v>
      </c>
      <c r="F25" s="212">
        <f>SUM(F24+F21+F18+F15+F12+F9+F6)</f>
        <v>681102.57</v>
      </c>
      <c r="G25" s="31"/>
    </row>
  </sheetData>
  <mergeCells count="9">
    <mergeCell ref="A21:C21"/>
    <mergeCell ref="A24:C24"/>
    <mergeCell ref="A25:C25"/>
    <mergeCell ref="A1:G1"/>
    <mergeCell ref="A6:C6"/>
    <mergeCell ref="A9:C9"/>
    <mergeCell ref="A12:C12"/>
    <mergeCell ref="A15:C15"/>
    <mergeCell ref="A18:C18"/>
  </mergeCells>
  <printOptions horizontalCentered="1"/>
  <pageMargins left="0.39370078740157483" right="0.19685039370078741" top="0.59055118110236227" bottom="0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4</vt:i4>
      </vt:variant>
    </vt:vector>
  </HeadingPairs>
  <TitlesOfParts>
    <vt:vector size="12" baseType="lpstr">
      <vt:lpstr>SEKTÖRLERE GÖRE 2022</vt:lpstr>
      <vt:lpstr>ORTAK ALIM</vt:lpstr>
      <vt:lpstr>İÇME SUYU</vt:lpstr>
      <vt:lpstr>SANAT YAPISI</vt:lpstr>
      <vt:lpstr>ASFALT</vt:lpstr>
      <vt:lpstr>PARKE 2022</vt:lpstr>
      <vt:lpstr>SULAMA</vt:lpstr>
      <vt:lpstr>ATIK SU ARITMA</vt:lpstr>
      <vt:lpstr>'İÇME SUYU'!Yazdırma_Alanı</vt:lpstr>
      <vt:lpstr>'ORTAK ALIM'!Yazdırma_Alanı</vt:lpstr>
      <vt:lpstr>'SANAT YAPISI'!Yazdırma_Alanı</vt:lpstr>
      <vt:lpstr>'SEKTÖRLERE GÖRE 2022'!Yazdırma_Alanı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Dell</cp:lastModifiedBy>
  <cp:lastPrinted>2022-05-20T12:48:17Z</cp:lastPrinted>
  <dcterms:created xsi:type="dcterms:W3CDTF">1999-05-26T11:21:22Z</dcterms:created>
  <dcterms:modified xsi:type="dcterms:W3CDTF">2022-06-29T06:20:40Z</dcterms:modified>
</cp:coreProperties>
</file>